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13.xml" ContentType="application/vnd.openxmlformats-officedocument.drawing+xml"/>
  <Override PartName="/xl/worksheets/sheet9.xml" ContentType="application/vnd.openxmlformats-officedocument.spreadsheetml.worksheet+xml"/>
  <Override PartName="/xl/drawings/drawing1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24.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Override PartName="/xl/drawings/drawing22.xml" ContentType="application/vnd.openxmlformats-officedocument.drawingml.chartshapes+xml"/>
  <Override PartName="/xl/drawings/drawing23.xml" ContentType="application/vnd.openxmlformats-officedocument.drawingml.chartshapes+xml"/>
  <Override PartName="/xl/drawings/drawing2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25" tabRatio="813" activeTab="0"/>
  </bookViews>
  <sheets>
    <sheet name="Portada " sheetId="1" r:id="rId1"/>
    <sheet name="Tabla de contenidos" sheetId="2" r:id="rId2"/>
    <sheet name="Comentarios" sheetId="3" r:id="rId3"/>
    <sheet name="5 Exportaciones" sheetId="4" r:id="rId4"/>
    <sheet name="6 Expo_variedad_DO" sheetId="5" r:id="rId5"/>
    <sheet name="7 Expo vinos x merc. " sheetId="6" r:id="rId6"/>
    <sheet name="8 Gráficos_Vino_ DO" sheetId="7" r:id="rId7"/>
    <sheet name="9 Gráficos_Vino_Granel" sheetId="8" r:id="rId8"/>
    <sheet name="10 Gráficos_Vino_espumoso" sheetId="9" r:id="rId9"/>
    <sheet name="11 Proyección" sheetId="10" r:id="rId10"/>
    <sheet name="12 Precios vinos nac." sheetId="11" r:id="rId11"/>
    <sheet name="13 Graficos_Mer_Nacional" sheetId="12" r:id="rId12"/>
    <sheet name="14 Precios VII Reg" sheetId="13" r:id="rId13"/>
    <sheet name="15 Precios nominales VIII Reg." sheetId="14" r:id="rId14"/>
    <sheet name="16 Existencias" sheetId="15" r:id="rId15"/>
    <sheet name="17 Pisco x mercado" sheetId="16" r:id="rId16"/>
    <sheet name="18 Prod. vino cuadro 15" sheetId="17" r:id="rId17"/>
    <sheet name="19 Prod. vino graf" sheetId="18" r:id="rId18"/>
    <sheet name="20 Sup.plantada de vides (1)" sheetId="19" r:id="rId19"/>
    <sheet name="21 Sup. plantada de vides (2)" sheetId="20" r:id="rId20"/>
    <sheet name="22 precios comparativos" sheetId="21" r:id="rId21"/>
  </sheets>
  <definedNames>
    <definedName name="area" localSheetId="14">'16 Existencias'!$A$1:$K$36</definedName>
    <definedName name="_xlnm.Print_Area" localSheetId="8">'10 Gráficos_Vino_espumoso'!$A$1:$H$66</definedName>
    <definedName name="_xlnm.Print_Area" localSheetId="9">'11 Proyección'!$A$1:$Q$28</definedName>
    <definedName name="_xlnm.Print_Area" localSheetId="10">'12 Precios vinos nac.'!$A$1:$N$47</definedName>
    <definedName name="_xlnm.Print_Area" localSheetId="11">'13 Graficos_Mer_Nacional'!$A$1:$K$39</definedName>
    <definedName name="_xlnm.Print_Area" localSheetId="12">'14 Precios VII Reg'!$A$1:$AL$88</definedName>
    <definedName name="_xlnm.Print_Area" localSheetId="13">'15 Precios nominales VIII Reg.'!$B$1:$G$19</definedName>
    <definedName name="_xlnm.Print_Area" localSheetId="14">'16 Existencias'!$A$1:$P$35</definedName>
    <definedName name="_xlnm.Print_Area" localSheetId="15">'17 Pisco x mercado'!$A$1:$J$21</definedName>
    <definedName name="_xlnm.Print_Area" localSheetId="16">'18 Prod. vino cuadro 15'!$B$3:$N$15</definedName>
    <definedName name="_xlnm.Print_Area" localSheetId="17">'19 Prod. vino graf'!$A$1:$G$41</definedName>
    <definedName name="_xlnm.Print_Area" localSheetId="18">'20 Sup.plantada de vides (1)'!$B$1:$O$28</definedName>
    <definedName name="_xlnm.Print_Area" localSheetId="19">'21 Sup. plantada de vides (2)'!$B$1:$V$23</definedName>
    <definedName name="_xlnm.Print_Area" localSheetId="20">'22 precios comparativos'!$A$2:$I$40</definedName>
    <definedName name="_xlnm.Print_Area" localSheetId="4">'6 Expo_variedad_DO'!$A$1:$I$39</definedName>
    <definedName name="_xlnm.Print_Area" localSheetId="5">'7 Expo vinos x merc. '!$A$1:$J$45</definedName>
    <definedName name="_xlnm.Print_Area" localSheetId="6">'8 Gráficos_Vino_ DO'!$A$1:$G$66</definedName>
    <definedName name="_xlnm.Print_Area" localSheetId="7">'9 Gráficos_Vino_Granel'!$A$1:$K$66</definedName>
    <definedName name="_xlnm.Print_Area" localSheetId="2">'Comentarios'!$A$1:$A$42</definedName>
    <definedName name="_xlnm.Print_Area" localSheetId="0">'Portada '!$A$1:$H$85</definedName>
    <definedName name="_xlnm.Print_Area" localSheetId="1">'Tabla de contenidos'!$A$1:$G$52</definedName>
    <definedName name="area1" localSheetId="5">'7 Expo vinos x merc. '!$A$1:$J$1</definedName>
    <definedName name="area2" localSheetId="11">'13 Graficos_Mer_Nacional'!$A$1:$G$38</definedName>
    <definedName name="area3" localSheetId="6">'8 Gráficos_Vino_ DO'!$A$1:$G$65</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_xlnm.Print_Area" localSheetId="8">'10 Gráficos_Vino_espumoso'!$A$1:$H$66</definedName>
    <definedName name="_xlnm.Print_Area" localSheetId="9">'11 Proyección'!$A$1:$P$27</definedName>
    <definedName name="_xlnm.Print_Area" localSheetId="10">'12 Precios vinos nac.'!$A$1:$O$44</definedName>
    <definedName name="_xlnm.Print_Area" localSheetId="11">'13 Graficos_Mer_Nacional'!$A$1:$G$37</definedName>
    <definedName name="_xlnm.Print_Area" localSheetId="12">'14 Precios VII Reg'!$A$1:$AL$57</definedName>
    <definedName name="_xlnm.Print_Area" localSheetId="14">'16 Existencias'!$A$1:$K$37</definedName>
    <definedName name="_xlnm.Print_Area" localSheetId="15">'17 Pisco x mercado'!$A$1:$K$5</definedName>
    <definedName name="_xlnm.Print_Area" localSheetId="16">'18 Prod. vino cuadro 15'!$B$1:$N$16</definedName>
    <definedName name="_xlnm.Print_Area" localSheetId="18">'20 Sup.plantada de vides (1)'!$A$1:$L$38</definedName>
    <definedName name="_xlnm.Print_Area" localSheetId="3">'5 Exportaciones'!#REF!</definedName>
    <definedName name="_xlnm.Print_Area" localSheetId="4">'6 Expo_variedad_DO'!$A$1:$I$1</definedName>
    <definedName name="_xlnm.Print_Area" localSheetId="5">'7 Expo vinos x merc. '!$A$1:$J$1</definedName>
    <definedName name="_xlnm.Print_Area" localSheetId="6">'8 Gráficos_Vino_ DO'!$A$1:$G$65</definedName>
    <definedName name="_xlnm.Print_Area" localSheetId="7">'9 Gráficos_Vino_Granel'!$A$1:$H$65</definedName>
    <definedName name="_xlnm.Print_Area" localSheetId="2">'Comentarios'!$A$1:$A$40</definedName>
    <definedName name="_xlnm.Print_Area" localSheetId="0">'Portada '!$A$1:$H$85</definedName>
    <definedName name="_xlnm.Print_Area" localSheetId="1">'Tabla de contenidos'!$A$1:$G$52</definedName>
    <definedName name="ss" localSheetId="12">'14 Precios VII Reg'!$A$1:$O$57</definedName>
    <definedName name="sss" localSheetId="10">'12 Precios vinos nac.'!$A$1:$O$43</definedName>
    <definedName name="sss" localSheetId="18">'20 Sup.plantada de vides (1)'!$B$1:$K$8</definedName>
    <definedName name="xx" localSheetId="8">'10 Gráficos_Vino_espumoso'!$A$1:$G$67</definedName>
    <definedName name="xxx" localSheetId="7">'9 Gráficos_Vino_Granel'!$A$1:$G$67</definedName>
    <definedName name="xxxx" localSheetId="0">'Portada '!$A$1:$G$85</definedName>
  </definedNames>
  <calcPr fullCalcOnLoad="1"/>
</workbook>
</file>

<file path=xl/sharedStrings.xml><?xml version="1.0" encoding="utf-8"?>
<sst xmlns="http://schemas.openxmlformats.org/spreadsheetml/2006/main" count="1054" uniqueCount="402">
  <si>
    <t>Reino Unido</t>
  </si>
  <si>
    <t>Japón</t>
  </si>
  <si>
    <t>Canadá</t>
  </si>
  <si>
    <t>Brasil</t>
  </si>
  <si>
    <t>China</t>
  </si>
  <si>
    <t>Alemania</t>
  </si>
  <si>
    <t>Dinamarca</t>
  </si>
  <si>
    <t>TOTAL</t>
  </si>
  <si>
    <t>PAIS</t>
  </si>
  <si>
    <t>Acumulado 12 meses</t>
  </si>
  <si>
    <t>Vino embotellado</t>
  </si>
  <si>
    <t>Vino a granel</t>
  </si>
  <si>
    <t>Mosto a granel</t>
  </si>
  <si>
    <t>Los demás vinos envasados</t>
  </si>
  <si>
    <t>Vinos espumosos</t>
  </si>
  <si>
    <t>Vinos con pulpa de frutas</t>
  </si>
  <si>
    <t>Vino con DO</t>
  </si>
  <si>
    <t>ene</t>
  </si>
  <si>
    <t>feb</t>
  </si>
  <si>
    <t>mar</t>
  </si>
  <si>
    <t>abr</t>
  </si>
  <si>
    <t>may</t>
  </si>
  <si>
    <t>jun</t>
  </si>
  <si>
    <t>jul</t>
  </si>
  <si>
    <t>ago</t>
  </si>
  <si>
    <t>sep</t>
  </si>
  <si>
    <t>oct</t>
  </si>
  <si>
    <t>nov</t>
  </si>
  <si>
    <t>dic</t>
  </si>
  <si>
    <t>Los demás vinos (a granel)</t>
  </si>
  <si>
    <t>Vino espumoso</t>
  </si>
  <si>
    <t>Precios medios de exportación</t>
  </si>
  <si>
    <t>Precios medios de exportación (En $ / litro, convertidos según tipo de cambio de cada período)</t>
  </si>
  <si>
    <t>Volumen</t>
  </si>
  <si>
    <t>Valor</t>
  </si>
  <si>
    <t>$/arroba</t>
  </si>
  <si>
    <t>(Pesos nominales sin IVA)</t>
  </si>
  <si>
    <t xml:space="preserve">Año </t>
  </si>
  <si>
    <t xml:space="preserve">Ene </t>
  </si>
  <si>
    <t xml:space="preserve">Feb </t>
  </si>
  <si>
    <t xml:space="preserve">Mar </t>
  </si>
  <si>
    <t xml:space="preserve">Abr </t>
  </si>
  <si>
    <t xml:space="preserve">May </t>
  </si>
  <si>
    <t xml:space="preserve">Jun </t>
  </si>
  <si>
    <t xml:space="preserve">Jul </t>
  </si>
  <si>
    <t xml:space="preserve">Ago </t>
  </si>
  <si>
    <t xml:space="preserve">Sep </t>
  </si>
  <si>
    <t xml:space="preserve">Oct </t>
  </si>
  <si>
    <t xml:space="preserve">Nov </t>
  </si>
  <si>
    <t xml:space="preserve">Dic </t>
  </si>
  <si>
    <t/>
  </si>
  <si>
    <t>Cabernet</t>
  </si>
  <si>
    <t>País</t>
  </si>
  <si>
    <t>Semillón</t>
  </si>
  <si>
    <t>Máximo</t>
  </si>
  <si>
    <t>Baja</t>
  </si>
  <si>
    <t>Alta</t>
  </si>
  <si>
    <t>Millones de litros</t>
  </si>
  <si>
    <t xml:space="preserve">   Vino embotellado y envasado</t>
  </si>
  <si>
    <t xml:space="preserve">   Vino y mosto a granel</t>
  </si>
  <si>
    <t>(a) = escenario intermedio</t>
  </si>
  <si>
    <t>(b) = escenario pesimista</t>
  </si>
  <si>
    <t>(c) = escenario optimista</t>
  </si>
  <si>
    <t>Moscatel</t>
  </si>
  <si>
    <t>Merlot</t>
  </si>
  <si>
    <t>Syrah</t>
  </si>
  <si>
    <t>Carignan</t>
  </si>
  <si>
    <t>Sauvignon</t>
  </si>
  <si>
    <t>Chardonnay</t>
  </si>
  <si>
    <t>Torontel</t>
  </si>
  <si>
    <t>Enero</t>
  </si>
  <si>
    <t>Febrero</t>
  </si>
  <si>
    <t>Marzo</t>
  </si>
  <si>
    <t>Abril</t>
  </si>
  <si>
    <t>Mayo</t>
  </si>
  <si>
    <t>del Ministerio de Agricultura, Gobierno de Chile</t>
  </si>
  <si>
    <t>Se puede reproducir total o parcialmente citando la fuente</t>
  </si>
  <si>
    <t>Teatinos 40, piso 7. Santiago, Chile</t>
  </si>
  <si>
    <t>Teléfono :(56- 2) 3973000</t>
  </si>
  <si>
    <t>Fax :(56- 2) 3973111</t>
  </si>
  <si>
    <t xml:space="preserve">www.odepa.gob.cl  </t>
  </si>
  <si>
    <t>TABLA DE CONTENIDO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</si>
  <si>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</si>
  <si>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</si>
  <si>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</si>
  <si>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</si>
  <si>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</si>
  <si>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</si>
  <si>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</si>
  <si>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</si>
  <si>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</si>
  <si>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</si>
  <si>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</si>
  <si>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</si>
  <si>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</si>
  <si>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</si>
  <si>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</si>
  <si>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</si>
  <si>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Comentarios</t>
  </si>
  <si>
    <t>Exportaciones de vinos y mostos</t>
  </si>
  <si>
    <t>Exportaciones de vinos con denominación de origen por destino</t>
  </si>
  <si>
    <t>Consumo aparente</t>
  </si>
  <si>
    <t>Exportaciones</t>
  </si>
  <si>
    <t>Total ventas</t>
  </si>
  <si>
    <t>Importación</t>
  </si>
  <si>
    <t>Producción</t>
  </si>
  <si>
    <t>Item</t>
  </si>
  <si>
    <t>Estados Unidos</t>
  </si>
  <si>
    <t>Precio medio de exportación de vino con denominación de origen en pesos</t>
  </si>
  <si>
    <t>Exportación de vino a granel en volumen</t>
  </si>
  <si>
    <t>Exportación de vino a granel en valor</t>
  </si>
  <si>
    <t>Precio medio de exportación de vino con denominación de origen en dólares</t>
  </si>
  <si>
    <t>Precio medio de exportación de vino a granel en pesos</t>
  </si>
  <si>
    <t>Exportación de vino espumoso en volumen</t>
  </si>
  <si>
    <t>Exportación de vino espumoso en valor</t>
  </si>
  <si>
    <t>Precio medio de exportación de vino a granel en dólares</t>
  </si>
  <si>
    <t>Precio medio de exportación de vino espumoso en dólares</t>
  </si>
  <si>
    <t>Estadísticas y proyección del mercado del vino en Chile</t>
  </si>
  <si>
    <t>Variedad</t>
  </si>
  <si>
    <t>Tintas</t>
  </si>
  <si>
    <t>Blancas</t>
  </si>
  <si>
    <t>Exportaciones de pisco por país de destino</t>
  </si>
  <si>
    <t>Silvio Banfi Piazza</t>
  </si>
  <si>
    <t>Precio medio de exportación de vino espumoso en pesos</t>
  </si>
  <si>
    <t>Productos</t>
  </si>
  <si>
    <t>Otros</t>
  </si>
  <si>
    <t>-</t>
  </si>
  <si>
    <t>Volumen (miles de litros)</t>
  </si>
  <si>
    <t>Vino con denominación de origen</t>
  </si>
  <si>
    <t>Otros vinos y alcoholes</t>
  </si>
  <si>
    <t>Los demás vinos</t>
  </si>
  <si>
    <t>Pisco</t>
  </si>
  <si>
    <t>Total</t>
  </si>
  <si>
    <t>Tinto genérico</t>
  </si>
  <si>
    <t>Cabernet Sauvignon</t>
  </si>
  <si>
    <t>Sauvignon Blanc</t>
  </si>
  <si>
    <t>Pinot Noir</t>
  </si>
  <si>
    <t>Cabernet S.</t>
  </si>
  <si>
    <t>Cali-dad</t>
  </si>
  <si>
    <t>Tintos</t>
  </si>
  <si>
    <t>Exp.</t>
  </si>
  <si>
    <t>Nac.</t>
  </si>
  <si>
    <t>Genérico</t>
  </si>
  <si>
    <t>Blancos</t>
  </si>
  <si>
    <t>Vinos con DO</t>
  </si>
  <si>
    <t>Vinos sin DO</t>
  </si>
  <si>
    <t>Vinos de mesa</t>
  </si>
  <si>
    <t>Vinos sin DO *</t>
  </si>
  <si>
    <t>Cot (Malbec)</t>
  </si>
  <si>
    <t>Viognier</t>
  </si>
  <si>
    <t>Otras</t>
  </si>
  <si>
    <t>Precios a productor de vino Cabernet</t>
  </si>
  <si>
    <t>Precios a productor de vino País</t>
  </si>
  <si>
    <t>Precios a productor de vino Semillón</t>
  </si>
  <si>
    <t>Precios de vinos en el mercado nacional ($/arroba)</t>
  </si>
  <si>
    <t>Precios de vinos en el mercado nacional ($/litro)</t>
  </si>
  <si>
    <t xml:space="preserve">Promedio </t>
  </si>
  <si>
    <t>Carménère</t>
  </si>
  <si>
    <t>Atacama</t>
  </si>
  <si>
    <t>Coquimbo</t>
  </si>
  <si>
    <t>Valparaíso</t>
  </si>
  <si>
    <t>Metropolitana</t>
  </si>
  <si>
    <t>Maule</t>
  </si>
  <si>
    <t>Araucanía</t>
  </si>
  <si>
    <t>* Incluye los vinos declarados con variedad sin denominación de origen y vinos viníferos corrientes.</t>
  </si>
  <si>
    <t>O'Higgins</t>
  </si>
  <si>
    <t>Región</t>
  </si>
  <si>
    <t>Variedades</t>
  </si>
  <si>
    <t>Existencias por regiones</t>
  </si>
  <si>
    <t>Existencias de vinos con DO por variedades</t>
  </si>
  <si>
    <t>Exportación de vino con denominación de origen, en volumen</t>
  </si>
  <si>
    <t>Exportación de vino con denominación de origen, en valor</t>
  </si>
  <si>
    <t>Total vinos y alcoholes</t>
  </si>
  <si>
    <t>Junio</t>
  </si>
  <si>
    <t>Pedro Jiménez</t>
  </si>
  <si>
    <t>Vinos con D.O.</t>
  </si>
  <si>
    <t>Vinos sin D.O. (*)</t>
  </si>
  <si>
    <t>Bío Bío</t>
  </si>
  <si>
    <t xml:space="preserve">  N° 16</t>
  </si>
  <si>
    <t xml:space="preserve">  N° 15</t>
  </si>
  <si>
    <t>Evolución de la producción de vinos por categorías</t>
  </si>
  <si>
    <t>Julio</t>
  </si>
  <si>
    <t>Agosto</t>
  </si>
  <si>
    <t>Septiembre</t>
  </si>
  <si>
    <t>Octubre</t>
  </si>
  <si>
    <t>Vides</t>
  </si>
  <si>
    <t>Viníferas</t>
  </si>
  <si>
    <t>De mesa</t>
  </si>
  <si>
    <t>Pisqueras</t>
  </si>
  <si>
    <t>Regiones</t>
  </si>
  <si>
    <t xml:space="preserve">Vinos de mesa </t>
  </si>
  <si>
    <t>Superficie plantada con vides (en hectáreas a diciembre de cada año)</t>
  </si>
  <si>
    <t>Noviembre</t>
  </si>
  <si>
    <t>Diciembre</t>
  </si>
  <si>
    <t>s/i</t>
  </si>
  <si>
    <t>Publicación de la Oficina de Estudios y Políticas Agrarias (Odepa)</t>
  </si>
  <si>
    <r>
      <t xml:space="preserve">% </t>
    </r>
    <r>
      <rPr>
        <i/>
        <sz val="10"/>
        <rFont val="Arial"/>
        <family val="2"/>
      </rPr>
      <t>stock</t>
    </r>
    <r>
      <rPr>
        <sz val="10"/>
        <rFont val="Arial"/>
        <family val="2"/>
      </rPr>
      <t xml:space="preserve"> sobre ventas</t>
    </r>
  </si>
  <si>
    <r>
      <t xml:space="preserve">% </t>
    </r>
    <r>
      <rPr>
        <i/>
        <sz val="10"/>
        <rFont val="Arial"/>
        <family val="2"/>
      </rPr>
      <t>stock</t>
    </r>
    <r>
      <rPr>
        <sz val="10"/>
        <rFont val="Arial"/>
        <family val="2"/>
      </rPr>
      <t xml:space="preserve"> sobre producción</t>
    </r>
  </si>
  <si>
    <t>Cabernet Franc</t>
  </si>
  <si>
    <t>Lib. Bernardo O’Higgins</t>
  </si>
  <si>
    <t xml:space="preserve">País </t>
  </si>
  <si>
    <t xml:space="preserve">Temporadas </t>
  </si>
  <si>
    <t xml:space="preserve">Moscatel de Alejandría </t>
  </si>
  <si>
    <t xml:space="preserve">2001-2002 </t>
  </si>
  <si>
    <t xml:space="preserve">25-30 </t>
  </si>
  <si>
    <t xml:space="preserve">25 -30 </t>
  </si>
  <si>
    <t xml:space="preserve">2002-2003 </t>
  </si>
  <si>
    <t xml:space="preserve">45-50 </t>
  </si>
  <si>
    <t xml:space="preserve">50-70 </t>
  </si>
  <si>
    <t xml:space="preserve">55-60 </t>
  </si>
  <si>
    <t xml:space="preserve">60-70 </t>
  </si>
  <si>
    <t xml:space="preserve">2003-2004 </t>
  </si>
  <si>
    <t xml:space="preserve">2004-2005 </t>
  </si>
  <si>
    <t xml:space="preserve">2005-2006 </t>
  </si>
  <si>
    <t xml:space="preserve">2006-2007 </t>
  </si>
  <si>
    <t xml:space="preserve">25-35 </t>
  </si>
  <si>
    <t xml:space="preserve">40-60 </t>
  </si>
  <si>
    <t xml:space="preserve">2007-2008 </t>
  </si>
  <si>
    <t xml:space="preserve">70-80 </t>
  </si>
  <si>
    <t xml:space="preserve">70-75 </t>
  </si>
  <si>
    <t xml:space="preserve">2008-2009 </t>
  </si>
  <si>
    <t xml:space="preserve">2009-2010 </t>
  </si>
  <si>
    <t xml:space="preserve">2010-2011 </t>
  </si>
  <si>
    <t xml:space="preserve">2011-2012 </t>
  </si>
  <si>
    <t xml:space="preserve">150-130 </t>
  </si>
  <si>
    <t xml:space="preserve">130-100 </t>
  </si>
  <si>
    <t xml:space="preserve">Inicio cosecha </t>
  </si>
  <si>
    <t xml:space="preserve">Término de cosecha </t>
  </si>
  <si>
    <t>--</t>
  </si>
  <si>
    <t xml:space="preserve"> --</t>
  </si>
  <si>
    <t>% variación</t>
  </si>
  <si>
    <t>S/A</t>
  </si>
  <si>
    <t>S/A: sin antecedentes.</t>
  </si>
  <si>
    <t>Exportaciones de vinos y alcoholes</t>
  </si>
  <si>
    <t xml:space="preserve">   Vinos con D.O.</t>
  </si>
  <si>
    <t xml:space="preserve">   Vinos sin D.O.</t>
  </si>
  <si>
    <t>Moscatel de Alejandría</t>
  </si>
  <si>
    <t>País - Mission</t>
  </si>
  <si>
    <t>2011 (a)</t>
  </si>
  <si>
    <t>2011 (b)</t>
  </si>
  <si>
    <t>TINTOS</t>
  </si>
  <si>
    <t>BLANCOS</t>
  </si>
  <si>
    <t>Chile Semillón</t>
  </si>
  <si>
    <t>% Diferencia tintos</t>
  </si>
  <si>
    <t>% Diferencia blancos</t>
  </si>
  <si>
    <t>Chile genérico tinto</t>
  </si>
  <si>
    <t>Chenin Blanc</t>
  </si>
  <si>
    <t>Riesling</t>
  </si>
  <si>
    <t>Totales</t>
  </si>
  <si>
    <t xml:space="preserve">  N° 17</t>
  </si>
  <si>
    <t xml:space="preserve">  N° 18</t>
  </si>
  <si>
    <t>Plantaciones de vides para vinificación por cepajes blancos y tintos según regiones</t>
  </si>
  <si>
    <t>Comparación de precios de vinos en Chile y Argentina</t>
  </si>
  <si>
    <t>Cuadros</t>
  </si>
  <si>
    <t>Gráficos</t>
  </si>
  <si>
    <t xml:space="preserve">Cuadro 2. Exportaciones de vinos y alcoholes  </t>
  </si>
  <si>
    <t>Cuadro 4. Estadísticas y proyección del mercado del vino en Chile</t>
  </si>
  <si>
    <t>Cuadro 5. Precios a productor de vino genérico tinto</t>
  </si>
  <si>
    <t>Cuadro 6. Precios a productor de vino Cabernet</t>
  </si>
  <si>
    <t>Cuadro 7. Precios a productor de vino País</t>
  </si>
  <si>
    <t>Cuadro 8. Precios a productor de vino Semillón</t>
  </si>
  <si>
    <r>
      <rPr>
        <i/>
        <sz val="10"/>
        <rFont val="Arial"/>
        <family val="2"/>
      </rPr>
      <t>Fuente</t>
    </r>
    <r>
      <rPr>
        <sz val="10"/>
        <rFont val="Arial"/>
        <family val="2"/>
      </rPr>
      <t>: Odepa con información del Servicio Nacional de Aduanas. Cifras sujetas a revisión por informes de variación de valor (IVV).</t>
    </r>
  </si>
  <si>
    <r>
      <rPr>
        <i/>
        <sz val="10"/>
        <rFont val="Arial"/>
        <family val="2"/>
      </rPr>
      <t>Stock</t>
    </r>
    <r>
      <rPr>
        <sz val="10"/>
        <rFont val="Arial"/>
        <family val="2"/>
      </rPr>
      <t xml:space="preserve"> final</t>
    </r>
    <r>
      <rPr>
        <i/>
        <sz val="10"/>
        <rFont val="Arial"/>
        <family val="2"/>
      </rPr>
      <t xml:space="preserve"> **</t>
    </r>
  </si>
  <si>
    <r>
      <rPr>
        <i/>
        <sz val="10"/>
        <color indexed="8"/>
        <rFont val="Arial"/>
        <family val="2"/>
      </rPr>
      <t>Fuente</t>
    </r>
    <r>
      <rPr>
        <sz val="10"/>
        <color indexed="8"/>
        <rFont val="Arial"/>
        <family val="2"/>
      </rPr>
      <t>: elaborado por Odepa con antecedentes de la Seremi de Agricultura de la Región del Maule.</t>
    </r>
  </si>
  <si>
    <r>
      <rPr>
        <i/>
        <sz val="10"/>
        <color indexed="8"/>
        <rFont val="Arial"/>
        <family val="2"/>
      </rPr>
      <t>Fuente</t>
    </r>
    <r>
      <rPr>
        <sz val="10"/>
        <color indexed="8"/>
        <rFont val="Arial"/>
        <family val="2"/>
      </rPr>
      <t>: elaborado por Odepa con antecedentes de la Seremi de Agricultura de la Región del Maule</t>
    </r>
  </si>
  <si>
    <r>
      <rPr>
        <i/>
        <sz val="10"/>
        <color indexed="8"/>
        <rFont val="Arial"/>
        <family val="2"/>
      </rPr>
      <t>Fuente</t>
    </r>
    <r>
      <rPr>
        <sz val="10"/>
        <color indexed="8"/>
        <rFont val="Arial"/>
        <family val="2"/>
      </rPr>
      <t>: elaborado por Odepa con información del SAG.</t>
    </r>
  </si>
  <si>
    <t>Cepaje</t>
  </si>
  <si>
    <t>Cabernet  Sauvignon</t>
  </si>
  <si>
    <t>Argentino blanco</t>
  </si>
  <si>
    <t>Argentino tinto</t>
  </si>
  <si>
    <t>Años</t>
  </si>
  <si>
    <t>Meses</t>
  </si>
  <si>
    <t xml:space="preserve">120 130 </t>
  </si>
  <si>
    <t>Precios nominales por kilo de uva a productor en la provincia de Ñuble</t>
  </si>
  <si>
    <t>del Maule</t>
  </si>
  <si>
    <t>del Bío Bío</t>
  </si>
  <si>
    <t>La Araucanía</t>
  </si>
  <si>
    <t>Los Lagos</t>
  </si>
  <si>
    <t>Total nacional</t>
  </si>
  <si>
    <t>Nota: las cifras de vides viníferas de los años 2008, 2009 y 2010 están ajustadas y no corresponden exactamente a las publicadas por el SAG, debido a dificultades en la recopilación de la información de ese tipo de plantaciones que se produjeron en dichos años, especialmente en las regiones del Maule y del Bío Bío.</t>
  </si>
  <si>
    <t>Evolución de la superficie plantada con los principales cepajes para exportación</t>
  </si>
  <si>
    <r>
      <t>Carmén</t>
    </r>
    <r>
      <rPr>
        <sz val="10"/>
        <color indexed="8"/>
        <rFont val="Calibri"/>
        <family val="2"/>
      </rPr>
      <t>è</t>
    </r>
    <r>
      <rPr>
        <sz val="10"/>
        <color indexed="8"/>
        <rFont val="Arial"/>
        <family val="2"/>
      </rPr>
      <t>re</t>
    </r>
  </si>
  <si>
    <r>
      <rPr>
        <i/>
        <sz val="11"/>
        <color indexed="8"/>
        <rFont val="Arial"/>
        <family val="2"/>
      </rPr>
      <t>Fuente</t>
    </r>
    <r>
      <rPr>
        <sz val="11"/>
        <color theme="1"/>
        <rFont val="Arial"/>
        <family val="2"/>
      </rPr>
      <t>: elaborado por Odepa con información del SAG.</t>
    </r>
  </si>
  <si>
    <r>
      <rPr>
        <i/>
        <sz val="10"/>
        <rFont val="Arial"/>
        <family val="2"/>
      </rPr>
      <t>Fuente</t>
    </r>
    <r>
      <rPr>
        <sz val="10"/>
        <rFont val="Arial"/>
        <family val="2"/>
      </rPr>
      <t>: elaborado por Odepa sobre la base de antecedentes del SAG y el Servicio Nacional de Aduanas.</t>
    </r>
  </si>
  <si>
    <t>OTROS PAÍSES</t>
  </si>
  <si>
    <t>Catastro 2011</t>
  </si>
  <si>
    <t>Catastro 2012</t>
  </si>
  <si>
    <t>Litros</t>
  </si>
  <si>
    <t>Participación (%)</t>
  </si>
  <si>
    <t>Variación (%)</t>
  </si>
  <si>
    <t xml:space="preserve">(b) Cifras oficiales del Catastro Vitícola 2011, donde se advierte que en el caso de vides de mesa y pisqueras se presentaron dificultades en la recopilación de la información, debidas principalmente a que la declaración de plantación a través del sistema en línea implementado por el SAG no fue actualizada por parte de muchos de los productores de este tipo de uvas. </t>
  </si>
  <si>
    <t xml:space="preserve">(*) De acuerdo con información proporcionada por la Asociación de Productores de Pisco, las exportaciones aparecidas en el código 22082010 no discriminan entre pisco y otros productos similares que no tienen denominación de origen, aunque sean elaborados a partir de uva pisquera. Esta situación, ocasionalmente, puede distorsionar los reales valores de las exportaciones de pisco, como sucedió en el año 2012 con una importante exportación de  "alcohol pisquero" (sin denominación de origen) a Francia. De todos modos se hace presente que serían exportaciones de un destilado exportado sin denominación de origen y que se elabora a partir de uvas pisqueras, lo que también contribuye al desarrollo del sector. </t>
  </si>
  <si>
    <t>Vinos para producción de pisco</t>
  </si>
  <si>
    <t>Vino de pisco traspasado a vino</t>
  </si>
  <si>
    <r>
      <t xml:space="preserve">** Las cifras de </t>
    </r>
    <r>
      <rPr>
        <i/>
        <sz val="10"/>
        <rFont val="Arial"/>
        <family val="2"/>
      </rPr>
      <t xml:space="preserve">stock </t>
    </r>
    <r>
      <rPr>
        <sz val="10"/>
        <rFont val="Arial"/>
        <family val="2"/>
      </rPr>
      <t xml:space="preserve">inicial y </t>
    </r>
    <r>
      <rPr>
        <i/>
        <sz val="10"/>
        <rFont val="Arial"/>
        <family val="2"/>
      </rPr>
      <t>stock</t>
    </r>
    <r>
      <rPr>
        <sz val="10"/>
        <rFont val="Arial"/>
        <family val="2"/>
      </rPr>
      <t xml:space="preserve"> final no incluyen las existencias de vino para producción de pisco.</t>
    </r>
  </si>
  <si>
    <t>Volumen (litros)</t>
  </si>
  <si>
    <t>Valor (USD FOB)</t>
  </si>
  <si>
    <r>
      <t xml:space="preserve">Nota del SAG a las cifras anteriores: </t>
    </r>
    <r>
      <rPr>
        <i/>
        <sz val="10"/>
        <color indexed="8"/>
        <rFont val="Arial"/>
        <family val="2"/>
      </rPr>
      <t>La baja en la superficie plantada del cepaje País entre los años 2007 y 2008 se debe a que los productores no actualizaron la información de plantación</t>
    </r>
  </si>
  <si>
    <t xml:space="preserve">a través del sistema en línea implementado por el Servicio, lo que ha sido actualizado en operativos de catastro realizados en los años 2010 y 2011 en las regiones de Bío Bío y Maule, </t>
  </si>
  <si>
    <t>respectivamente.</t>
  </si>
  <si>
    <t>Directora y Representante Legal</t>
  </si>
  <si>
    <t>Claudia Carbonell Piccardo</t>
  </si>
  <si>
    <t>Argentina</t>
  </si>
  <si>
    <t>Cifras provisorias sujetas a revisión.</t>
  </si>
  <si>
    <t>2012-2013</t>
  </si>
  <si>
    <r>
      <rPr>
        <i/>
        <sz val="10"/>
        <color indexed="8"/>
        <rFont val="Arial"/>
        <family val="2"/>
      </rPr>
      <t>Fuente</t>
    </r>
    <r>
      <rPr>
        <sz val="10"/>
        <color indexed="8"/>
        <rFont val="Arial"/>
        <family val="2"/>
      </rPr>
      <t xml:space="preserve">: Seremi de Agricultura Región del Bío Bío.   </t>
    </r>
  </si>
  <si>
    <t>Sin considerar vino de cepas para producción de pisco</t>
  </si>
  <si>
    <t>2013-2014</t>
  </si>
  <si>
    <t xml:space="preserve">  N° 11</t>
  </si>
  <si>
    <t>Cuadro 12. Existencias por regiones al 31 de diciembre de cada año (litros)</t>
  </si>
  <si>
    <t xml:space="preserve">Cuadro 13. Existencias de vinos con DO por variedades </t>
  </si>
  <si>
    <t>Cuadro 14. Exportaciones de pisco y similares por país de destino (código 22082010)</t>
  </si>
  <si>
    <t>Cuadro 17. Plantaciones de vides para vinificación por cepajes blancos y tintos según regiones (ha)</t>
  </si>
  <si>
    <t>Cuadro 18. Evolución de la superficie plantada con los principales cepajes para exportación (ha)</t>
  </si>
  <si>
    <t>Sin tran-sacciones</t>
  </si>
  <si>
    <t>s/t</t>
  </si>
  <si>
    <t>2012 (c )</t>
  </si>
  <si>
    <t>2013 (c )</t>
  </si>
  <si>
    <t>(c ) En los años 2012 y 2013 las cifras de plantaciones de uva de mesa corresponden a estimaciones efectuadas por Odepa.</t>
  </si>
  <si>
    <t>Catastro 2013</t>
  </si>
  <si>
    <t>Las exportaciones que no son realizadas en la modalidad "a firme" pueden ser ajustadas de acuerdo al Informe de Variación de Valor (IVV), el cual afecta directamente a cada declaración de exportación en el mes en que fue efectuada. Por esta razón, las cifras de exportaciones pueden experimentar modificaciones cuando se aplican los IVV, ocasionando que se alteren los valores de exportación agregados varios meses después de la fecha en que los embarques fueron declarados.</t>
  </si>
  <si>
    <r>
      <t>Stock</t>
    </r>
    <r>
      <rPr>
        <sz val="10"/>
        <rFont val="Arial"/>
        <family val="2"/>
      </rPr>
      <t xml:space="preserve"> inicial</t>
    </r>
    <r>
      <rPr>
        <i/>
        <sz val="10"/>
        <rFont val="Arial"/>
        <family val="2"/>
      </rPr>
      <t xml:space="preserve"> **</t>
    </r>
  </si>
  <si>
    <t>Cuadro 11. Precios nominales por kilo de uva a productor en la provincia de Ñuble en las temporadas 2001-2002 a 2013-2014</t>
  </si>
  <si>
    <t>Cuadro 16. Evolución de la superficie plantada con vides, período 2002 a 2013 (ha)</t>
  </si>
  <si>
    <r>
      <rPr>
        <i/>
        <sz val="10"/>
        <rFont val="Arial"/>
        <family val="2"/>
      </rPr>
      <t>Fuente</t>
    </r>
    <r>
      <rPr>
        <sz val="10"/>
        <rFont val="Arial"/>
        <family val="2"/>
      </rPr>
      <t>: Catastro Vitícola 2013, SAG.</t>
    </r>
  </si>
  <si>
    <t>Precios de uvas viníferas en la Región del Maule</t>
  </si>
  <si>
    <t>Precios de vinos en la Región del Maule</t>
  </si>
  <si>
    <t>Producción de vinos años 2013 y 2014, por regiones y categorías (litros)</t>
  </si>
  <si>
    <t xml:space="preserve">Producción de vinos con DO año 2014 por variedades </t>
  </si>
  <si>
    <t>Evolución de la superficie plantada con vides período 2002 a 2013 (ha)</t>
  </si>
  <si>
    <r>
      <rPr>
        <i/>
        <sz val="10"/>
        <color indexed="8"/>
        <rFont val="Arial"/>
        <family val="2"/>
      </rPr>
      <t>Fuente</t>
    </r>
    <r>
      <rPr>
        <sz val="10"/>
        <color indexed="8"/>
        <rFont val="Arial"/>
        <family val="2"/>
      </rPr>
      <t>: elaborado por Odepa con antecedentes de la Seremi de Agricultura de la Región del Maule.  s/t = sin transacciones.</t>
    </r>
  </si>
  <si>
    <r>
      <rPr>
        <i/>
        <sz val="10"/>
        <color indexed="8"/>
        <rFont val="Arial"/>
        <family val="2"/>
      </rPr>
      <t>Fuente</t>
    </r>
    <r>
      <rPr>
        <sz val="10"/>
        <color indexed="8"/>
        <rFont val="Arial"/>
        <family val="2"/>
      </rPr>
      <t xml:space="preserve">: elaborado por Odepa con antecedentes de la Seremi de Agricultura de la Región del Maule.  </t>
    </r>
  </si>
  <si>
    <r>
      <t xml:space="preserve">Fuente: </t>
    </r>
    <r>
      <rPr>
        <sz val="10"/>
        <color indexed="8"/>
        <rFont val="Arial"/>
        <family val="2"/>
      </rPr>
      <t>Servicio Agrícola y Ganadero.</t>
    </r>
    <r>
      <rPr>
        <i/>
        <sz val="10"/>
        <color indexed="8"/>
        <rFont val="Arial"/>
        <family val="2"/>
      </rPr>
      <t xml:space="preserve">    (*) Incluye los vinos viníferos corrientes.</t>
    </r>
  </si>
  <si>
    <t>Libertador Bernardo O'Higgins</t>
  </si>
  <si>
    <t>(a) Cifras de vides de mesa y pisqueras son estimaciones sobre la base de la información de los años anteriores, considerando que la información oficial del SAG presenta una subestimación (ver nota b). En 2012 la cifra oficial (que no se presenta en el cuadro) no incluye vid de mesa y se mantiene cierta subestimación de la vid pisquera.</t>
  </si>
  <si>
    <t>TOTAL EXPORTACIONES VINOS</t>
  </si>
  <si>
    <t>Los demás vinos blancos</t>
  </si>
  <si>
    <t>Mezclas de vinos blancos</t>
  </si>
  <si>
    <t>Los demás vinos tintos</t>
  </si>
  <si>
    <t>Mezclas de vino tinto</t>
  </si>
  <si>
    <t>Los demás vinos (con D.O.)</t>
  </si>
  <si>
    <t>Volumen  (millones de litros)</t>
  </si>
  <si>
    <t>Valor  (millones de USD)</t>
  </si>
  <si>
    <t>Precio medio  (USD / litro)</t>
  </si>
  <si>
    <t>* Incluye exportaciones de cervezas y licores no incluidas en el cuadro 1 de este boletín.</t>
  </si>
  <si>
    <t>Pinot Blanc</t>
  </si>
  <si>
    <t>Riesling y Viognier</t>
  </si>
  <si>
    <t>Los demás vinos capacidad inferior o igual a 2 litros</t>
  </si>
  <si>
    <t>Cifras sujetas a revisión por informes de variación de valor (IVV).</t>
  </si>
  <si>
    <t>Valor (miles de USD FOB)</t>
  </si>
  <si>
    <r>
      <rPr>
        <i/>
        <sz val="10"/>
        <rFont val="Arial"/>
        <family val="2"/>
      </rPr>
      <t>Fuente</t>
    </r>
    <r>
      <rPr>
        <sz val="10"/>
        <rFont val="Arial"/>
        <family val="2"/>
      </rPr>
      <t>: Catastros Vitícolas del SAG.</t>
    </r>
  </si>
  <si>
    <t>2015* (a)</t>
  </si>
  <si>
    <t>2015 * (b)</t>
  </si>
  <si>
    <t>2015 * (c)</t>
  </si>
  <si>
    <t>Cuadro 9. Precios de uvas en la Región del Maule, años 2011 a 2015 ($/kg)</t>
  </si>
  <si>
    <t>Boletín de vinos y pisco:  producción, precios y comercio exterior</t>
  </si>
  <si>
    <t xml:space="preserve">     Boletín de vinos y pisco</t>
  </si>
  <si>
    <t>Año 2014</t>
  </si>
  <si>
    <t>Acumulado años 2014 y 2015</t>
  </si>
  <si>
    <t xml:space="preserve">Participación 2015 (%) </t>
  </si>
  <si>
    <t>Corea del Sur</t>
  </si>
  <si>
    <t>Variación 2015/2014 (%)</t>
  </si>
  <si>
    <t>% var. 2015/14</t>
  </si>
  <si>
    <t>Cuadro 10. Precios de vinos en la Región del Maule, años 2011 a 2015 ($/arroba de 40 litros)</t>
  </si>
  <si>
    <t>Variación 2015/14 (%)</t>
  </si>
  <si>
    <t>SUB - TOTAL</t>
  </si>
  <si>
    <t>Precios a productor de vino genérico tinto</t>
  </si>
  <si>
    <t>Cuadro 1. Exportaciones de vinos y mostos (2015 vs 2014)</t>
  </si>
  <si>
    <t xml:space="preserve">   Vinos de uva de mesa</t>
  </si>
  <si>
    <t>Rusia</t>
  </si>
  <si>
    <t>---</t>
  </si>
  <si>
    <t>s/inf</t>
  </si>
  <si>
    <t>2015 * = proyección; los % indican los supuestos de variación de cada variable respecto a 2014, según el escenario que se considere.</t>
  </si>
  <si>
    <t>2014-2015</t>
  </si>
  <si>
    <t>a</t>
  </si>
  <si>
    <t>España</t>
  </si>
  <si>
    <t>Finlandia</t>
  </si>
  <si>
    <t>Suecia</t>
  </si>
  <si>
    <t>Fuente: Odepa con información del Servicio Nacional de Aduanas.</t>
  </si>
  <si>
    <t>Cuadro 3.b. Exportaciones  de vinos a granel por país de destino</t>
  </si>
  <si>
    <t>Cuadro 3.a. Exportaciones  de vinos con denominación de origen por país de destino</t>
  </si>
  <si>
    <t xml:space="preserve">  Nº 3.a.</t>
  </si>
  <si>
    <t xml:space="preserve">  N° 3.b.</t>
  </si>
  <si>
    <t>Exportaciones de vinos a granel por destino</t>
  </si>
  <si>
    <t>Irlanda</t>
  </si>
  <si>
    <t>Italia</t>
  </si>
  <si>
    <t>Cuadro 15. Producción de vinos en los años 2014 y 2015, por regiones y categorías (miles de litros)</t>
  </si>
  <si>
    <t>Cot</t>
  </si>
  <si>
    <t>Agosto 2015</t>
  </si>
  <si>
    <t xml:space="preserve">    Agosto 2015</t>
  </si>
  <si>
    <t>ene-jul 2014</t>
  </si>
  <si>
    <t>ene-jul 2015</t>
  </si>
  <si>
    <t>ago 13 - jul 14</t>
  </si>
  <si>
    <t>ago 14 - jul 15</t>
  </si>
  <si>
    <r>
      <t xml:space="preserve">Fuente: </t>
    </r>
    <r>
      <rPr>
        <sz val="10"/>
        <rFont val="Arial"/>
        <family val="2"/>
      </rPr>
      <t>elaborado por Odepa sobre la base de antecedentes del Servicio Nacional de Aduanas.</t>
    </r>
  </si>
  <si>
    <t>Enero  - julio</t>
  </si>
  <si>
    <t>Enero- julio</t>
  </si>
  <si>
    <t>Países Bajos</t>
  </si>
  <si>
    <t>SUBTOTAL</t>
  </si>
  <si>
    <r>
      <rPr>
        <i/>
        <sz val="10"/>
        <color indexed="8"/>
        <rFont val="Arial"/>
        <family val="2"/>
      </rPr>
      <t>Fuente</t>
    </r>
    <r>
      <rPr>
        <sz val="10"/>
        <color indexed="8"/>
        <rFont val="Arial"/>
        <family val="2"/>
      </rPr>
      <t>: Odepa con información del Servicio Nacional de Aduanas.</t>
    </r>
  </si>
  <si>
    <t>Por el momento las proyecciones de 2015, en rojo en el cuadro, están basadas en apreciaciones subjetivas de lo que podría acontecer, considerando la opinión de diversos actores de la industria vitivinícola, así como también teniendo en cuenta la evolución presentada hasta el mes pasado por algunas variables relevantes, tales como las exportaciones por categoría. Estas proyecciones pueden variar de mes en mes conforme se va disponiendo de nueva información relevante para este mercado.</t>
  </si>
  <si>
    <t>Enero - julio</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</si>
</sst>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0.0%"/>
    <numFmt numFmtId="182" formatCode="0.0"/>
    <numFmt numFmtId="183" formatCode="_(* #,##0_);_(* \(#,##0\);_(* &quot;-&quot;??_);_(@_)"/>
    <numFmt numFmtId="184" formatCode="_-* #,##0.00\ _p_t_a_-;\-* #,##0.00\ _p_t_a_-;_-* &quot;-&quot;??\ _p_t_a_-;_-@_-"/>
    <numFmt numFmtId="185" formatCode="_-* #,##0_-;\-* #,##0_-;_-* &quot;-&quot;??_-;_-@_-"/>
    <numFmt numFmtId="186" formatCode="_(* #,##0.00_);_(* \(#,##0.00\);_(* &quot;-&quot;??_);_(@_)"/>
    <numFmt numFmtId="187" formatCode="_-* #,##0.00000_-;\-* #,##0.00000_-;_-* &quot;-&quot;??_-;_-@_-"/>
    <numFmt numFmtId="188" formatCode="0.000"/>
    <numFmt numFmtId="189" formatCode="#,##0.0_ ;\-#,##0.0\ "/>
    <numFmt numFmtId="190" formatCode="mmm\-yy"/>
  </numFmts>
  <fonts count="155">
    <font>
      <sz val="11"/>
      <color theme="1"/>
      <name val="Arial"/>
      <family val="2"/>
    </font>
    <font>
      <sz val="11"/>
      <color indexed="8"/>
      <name val="Calibri"/>
      <family val="2"/>
    </font>
    <font>
      <sz val="10"/>
      <color indexed="8"/>
      <name val="Arial"/>
      <family val="2"/>
    </font>
    <font>
      <b/>
      <sz val="10"/>
      <name val="Arial"/>
      <family val="2"/>
    </font>
    <font>
      <sz val="10"/>
      <name val="Arial"/>
      <family val="2"/>
    </font>
    <font>
      <sz val="12"/>
      <name val="Arial"/>
      <family val="2"/>
    </font>
    <font>
      <sz val="8"/>
      <name val="Arial"/>
      <family val="2"/>
    </font>
    <font>
      <b/>
      <sz val="9"/>
      <name val="Verdana"/>
      <family val="2"/>
    </font>
    <font>
      <sz val="8"/>
      <name val="Verdana"/>
      <family val="2"/>
    </font>
    <font>
      <sz val="7"/>
      <name val="Verdana"/>
      <family val="2"/>
    </font>
    <font>
      <b/>
      <sz val="8"/>
      <name val="Arial"/>
      <family val="2"/>
    </font>
    <font>
      <sz val="9"/>
      <name val="Verdana"/>
      <family val="2"/>
    </font>
    <font>
      <sz val="11"/>
      <name val="Arial"/>
      <family val="2"/>
    </font>
    <font>
      <i/>
      <sz val="10"/>
      <name val="Arial"/>
      <family val="2"/>
    </font>
    <font>
      <b/>
      <sz val="12"/>
      <name val="Verdana"/>
      <family val="2"/>
    </font>
    <font>
      <i/>
      <sz val="10"/>
      <color indexed="8"/>
      <name val="Arial"/>
      <family val="2"/>
    </font>
    <font>
      <sz val="10"/>
      <color indexed="8"/>
      <name val="Calibri"/>
      <family val="2"/>
    </font>
    <font>
      <i/>
      <sz val="11"/>
      <color indexed="8"/>
      <name val="Arial"/>
      <family val="2"/>
    </font>
    <font>
      <b/>
      <sz val="11"/>
      <name val="Arial"/>
      <family val="2"/>
    </font>
    <font>
      <b/>
      <sz val="12"/>
      <name val="Arial"/>
      <family val="2"/>
    </font>
    <font>
      <sz val="9"/>
      <color indexed="8"/>
      <name val="Calibri"/>
      <family val="0"/>
    </font>
    <font>
      <sz val="8"/>
      <color indexed="8"/>
      <name val="Calibri"/>
      <family val="0"/>
    </font>
    <font>
      <sz val="6"/>
      <color indexed="8"/>
      <name val="Calibri"/>
      <family val="0"/>
    </font>
    <font>
      <sz val="7"/>
      <color indexed="8"/>
      <name val="Calibri"/>
      <family val="0"/>
    </font>
    <font>
      <sz val="9"/>
      <color indexed="8"/>
      <name val="Arial"/>
      <family val="0"/>
    </font>
    <font>
      <sz val="8"/>
      <color indexed="8"/>
      <name val="Arial"/>
      <family val="0"/>
    </font>
    <font>
      <sz val="11"/>
      <color indexed="8"/>
      <name val="Arial"/>
      <family val="2"/>
    </font>
    <font>
      <sz val="11"/>
      <color indexed="9"/>
      <name val="Arial"/>
      <family val="2"/>
    </font>
    <font>
      <sz val="11"/>
      <color indexed="9"/>
      <name val="Calibri"/>
      <family val="2"/>
    </font>
    <font>
      <sz val="11"/>
      <color indexed="17"/>
      <name val="Arial"/>
      <family val="2"/>
    </font>
    <font>
      <sz val="11"/>
      <color indexed="17"/>
      <name val="Calibri"/>
      <family val="2"/>
    </font>
    <font>
      <b/>
      <sz val="11"/>
      <color indexed="52"/>
      <name val="Arial"/>
      <family val="2"/>
    </font>
    <font>
      <b/>
      <sz val="11"/>
      <color indexed="52"/>
      <name val="Calibri"/>
      <family val="2"/>
    </font>
    <font>
      <b/>
      <sz val="11"/>
      <color indexed="9"/>
      <name val="Arial"/>
      <family val="2"/>
    </font>
    <font>
      <b/>
      <sz val="11"/>
      <color indexed="9"/>
      <name val="Calibri"/>
      <family val="2"/>
    </font>
    <font>
      <sz val="11"/>
      <color indexed="52"/>
      <name val="Arial"/>
      <family val="2"/>
    </font>
    <font>
      <sz val="11"/>
      <color indexed="52"/>
      <name val="Calibri"/>
      <family val="2"/>
    </font>
    <font>
      <b/>
      <sz val="11"/>
      <color indexed="56"/>
      <name val="Arial"/>
      <family val="2"/>
    </font>
    <font>
      <b/>
      <sz val="11"/>
      <color indexed="56"/>
      <name val="Calibri"/>
      <family val="2"/>
    </font>
    <font>
      <sz val="11"/>
      <color indexed="62"/>
      <name val="Arial"/>
      <family val="2"/>
    </font>
    <font>
      <sz val="11"/>
      <color indexed="62"/>
      <name val="Calibri"/>
      <family val="2"/>
    </font>
    <font>
      <u val="single"/>
      <sz val="11"/>
      <color indexed="12"/>
      <name val="Arial"/>
      <family val="2"/>
    </font>
    <font>
      <u val="single"/>
      <sz val="10"/>
      <color indexed="12"/>
      <name val="Arial"/>
      <family val="2"/>
    </font>
    <font>
      <u val="single"/>
      <sz val="11"/>
      <color indexed="20"/>
      <name val="Arial"/>
      <family val="2"/>
    </font>
    <font>
      <sz val="11"/>
      <color indexed="20"/>
      <name val="Arial"/>
      <family val="2"/>
    </font>
    <font>
      <sz val="11"/>
      <color indexed="20"/>
      <name val="Calibri"/>
      <family val="2"/>
    </font>
    <font>
      <sz val="11"/>
      <color indexed="60"/>
      <name val="Arial"/>
      <family val="2"/>
    </font>
    <font>
      <sz val="11"/>
      <color indexed="60"/>
      <name val="Calibri"/>
      <family val="2"/>
    </font>
    <font>
      <b/>
      <sz val="11"/>
      <color indexed="63"/>
      <name val="Arial"/>
      <family val="2"/>
    </font>
    <font>
      <b/>
      <sz val="11"/>
      <color indexed="63"/>
      <name val="Calibri"/>
      <family val="2"/>
    </font>
    <font>
      <sz val="11"/>
      <color indexed="10"/>
      <name val="Arial"/>
      <family val="2"/>
    </font>
    <font>
      <sz val="11"/>
      <color indexed="10"/>
      <name val="Calibri"/>
      <family val="2"/>
    </font>
    <font>
      <i/>
      <sz val="11"/>
      <color indexed="23"/>
      <name val="Arial"/>
      <family val="2"/>
    </font>
    <font>
      <i/>
      <sz val="11"/>
      <color indexed="23"/>
      <name val="Calibri"/>
      <family val="2"/>
    </font>
    <font>
      <b/>
      <sz val="18"/>
      <color indexed="56"/>
      <name val="Cambria"/>
      <family val="2"/>
    </font>
    <font>
      <b/>
      <sz val="15"/>
      <color indexed="56"/>
      <name val="Calibri"/>
      <family val="2"/>
    </font>
    <font>
      <b/>
      <sz val="13"/>
      <color indexed="56"/>
      <name val="Arial"/>
      <family val="2"/>
    </font>
    <font>
      <b/>
      <sz val="13"/>
      <color indexed="56"/>
      <name val="Calibri"/>
      <family val="2"/>
    </font>
    <font>
      <b/>
      <sz val="11"/>
      <color indexed="8"/>
      <name val="Arial"/>
      <family val="2"/>
    </font>
    <font>
      <b/>
      <sz val="11"/>
      <color indexed="8"/>
      <name val="Calibri"/>
      <family val="2"/>
    </font>
    <font>
      <b/>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10"/>
      <color indexed="9"/>
      <name val="Arial"/>
      <family val="2"/>
    </font>
    <font>
      <b/>
      <sz val="9"/>
      <color indexed="8"/>
      <name val="Arial"/>
      <family val="2"/>
    </font>
    <font>
      <b/>
      <sz val="8"/>
      <color indexed="10"/>
      <name val="Arial"/>
      <family val="2"/>
    </font>
    <font>
      <b/>
      <i/>
      <sz val="10"/>
      <color indexed="10"/>
      <name val="Arial"/>
      <family val="2"/>
    </font>
    <font>
      <b/>
      <i/>
      <sz val="8"/>
      <color indexed="10"/>
      <name val="Arial"/>
      <family val="2"/>
    </font>
    <font>
      <b/>
      <sz val="10"/>
      <color indexed="10"/>
      <name val="Arial"/>
      <family val="2"/>
    </font>
    <font>
      <sz val="8"/>
      <color indexed="8"/>
      <name val="Verdana"/>
      <family val="2"/>
    </font>
    <font>
      <i/>
      <sz val="11"/>
      <color indexed="8"/>
      <name val="Calibri"/>
      <family val="2"/>
    </font>
    <font>
      <sz val="11"/>
      <color indexed="56"/>
      <name val="Calibri"/>
      <family val="2"/>
    </font>
    <font>
      <b/>
      <sz val="11"/>
      <name val="Calibri"/>
      <family val="2"/>
    </font>
    <font>
      <b/>
      <sz val="8"/>
      <color indexed="8"/>
      <name val="Arial"/>
      <family val="2"/>
    </font>
    <font>
      <sz val="10"/>
      <color indexed="55"/>
      <name val="Arial"/>
      <family val="2"/>
    </font>
    <font>
      <sz val="11"/>
      <color indexed="55"/>
      <name val="Arial"/>
      <family val="2"/>
    </font>
    <font>
      <b/>
      <i/>
      <sz val="10"/>
      <color indexed="8"/>
      <name val="Arial"/>
      <family val="2"/>
    </font>
    <font>
      <sz val="16"/>
      <color indexed="30"/>
      <name val="Verdana"/>
      <family val="2"/>
    </font>
    <font>
      <b/>
      <sz val="12"/>
      <color indexed="8"/>
      <name val="Verdana"/>
      <family val="2"/>
    </font>
    <font>
      <b/>
      <sz val="10"/>
      <color indexed="8"/>
      <name val="Calibri"/>
      <family val="0"/>
    </font>
    <font>
      <i/>
      <sz val="8"/>
      <color indexed="8"/>
      <name val="Calibri"/>
      <family val="0"/>
    </font>
    <font>
      <sz val="11"/>
      <name val="Calibri"/>
      <family val="0"/>
    </font>
    <font>
      <b/>
      <sz val="9"/>
      <color indexed="8"/>
      <name val="Calibri"/>
      <family val="0"/>
    </font>
    <font>
      <i/>
      <sz val="9"/>
      <color indexed="8"/>
      <name val="Arial"/>
      <family val="0"/>
    </font>
    <font>
      <sz val="11"/>
      <color theme="1"/>
      <name val="Calibri"/>
      <family val="2"/>
    </font>
    <font>
      <sz val="11"/>
      <color theme="0"/>
      <name val="Arial"/>
      <family val="2"/>
    </font>
    <font>
      <sz val="11"/>
      <color theme="0"/>
      <name val="Calibri"/>
      <family val="2"/>
    </font>
    <font>
      <sz val="11"/>
      <color rgb="FF006100"/>
      <name val="Calibri"/>
      <family val="2"/>
    </font>
    <font>
      <sz val="11"/>
      <color rgb="FF006100"/>
      <name val="Arial"/>
      <family val="2"/>
    </font>
    <font>
      <b/>
      <sz val="11"/>
      <color rgb="FFFA7D00"/>
      <name val="Arial"/>
      <family val="2"/>
    </font>
    <font>
      <b/>
      <sz val="11"/>
      <color rgb="FFFA7D00"/>
      <name val="Calibri"/>
      <family val="2"/>
    </font>
    <font>
      <b/>
      <sz val="11"/>
      <color theme="0"/>
      <name val="Arial"/>
      <family val="2"/>
    </font>
    <font>
      <b/>
      <sz val="11"/>
      <color theme="0"/>
      <name val="Calibri"/>
      <family val="2"/>
    </font>
    <font>
      <sz val="11"/>
      <color rgb="FFFA7D00"/>
      <name val="Arial"/>
      <family val="2"/>
    </font>
    <font>
      <sz val="11"/>
      <color rgb="FFFA7D00"/>
      <name val="Calibri"/>
      <family val="2"/>
    </font>
    <font>
      <b/>
      <sz val="15"/>
      <color theme="3"/>
      <name val="Calibri"/>
      <family val="2"/>
    </font>
    <font>
      <b/>
      <sz val="11"/>
      <color theme="3"/>
      <name val="Arial"/>
      <family val="2"/>
    </font>
    <font>
      <b/>
      <sz val="11"/>
      <color theme="3"/>
      <name val="Calibri"/>
      <family val="2"/>
    </font>
    <font>
      <sz val="11"/>
      <color rgb="FF3F3F76"/>
      <name val="Arial"/>
      <family val="2"/>
    </font>
    <font>
      <sz val="11"/>
      <color rgb="FF3F3F76"/>
      <name val="Calibri"/>
      <family val="2"/>
    </font>
    <font>
      <u val="single"/>
      <sz val="11"/>
      <color theme="10"/>
      <name val="Arial"/>
      <family val="2"/>
    </font>
    <font>
      <u val="single"/>
      <sz val="10"/>
      <color theme="10"/>
      <name val="Arial"/>
      <family val="2"/>
    </font>
    <font>
      <u val="single"/>
      <sz val="11"/>
      <color theme="11"/>
      <name val="Arial"/>
      <family val="2"/>
    </font>
    <font>
      <sz val="11"/>
      <color rgb="FF9C0006"/>
      <name val="Arial"/>
      <family val="2"/>
    </font>
    <font>
      <sz val="11"/>
      <color rgb="FF9C0006"/>
      <name val="Calibri"/>
      <family val="2"/>
    </font>
    <font>
      <sz val="11"/>
      <color rgb="FF9C6500"/>
      <name val="Arial"/>
      <family val="2"/>
    </font>
    <font>
      <sz val="11"/>
      <color rgb="FF9C6500"/>
      <name val="Calibri"/>
      <family val="2"/>
    </font>
    <font>
      <b/>
      <sz val="11"/>
      <color rgb="FF3F3F3F"/>
      <name val="Arial"/>
      <family val="2"/>
    </font>
    <font>
      <b/>
      <sz val="11"/>
      <color rgb="FF3F3F3F"/>
      <name val="Calibri"/>
      <family val="2"/>
    </font>
    <font>
      <sz val="11"/>
      <color rgb="FFFF0000"/>
      <name val="Arial"/>
      <family val="2"/>
    </font>
    <font>
      <sz val="11"/>
      <color rgb="FFFF0000"/>
      <name val="Calibri"/>
      <family val="2"/>
    </font>
    <font>
      <i/>
      <sz val="11"/>
      <color rgb="FF7F7F7F"/>
      <name val="Arial"/>
      <family val="2"/>
    </font>
    <font>
      <i/>
      <sz val="11"/>
      <color rgb="FF7F7F7F"/>
      <name val="Calibri"/>
      <family val="2"/>
    </font>
    <font>
      <b/>
      <sz val="18"/>
      <color theme="3"/>
      <name val="Cambria"/>
      <family val="2"/>
    </font>
    <font>
      <b/>
      <sz val="13"/>
      <color theme="3"/>
      <name val="Arial"/>
      <family val="2"/>
    </font>
    <font>
      <b/>
      <sz val="13"/>
      <color theme="3"/>
      <name val="Calibri"/>
      <family val="2"/>
    </font>
    <font>
      <b/>
      <sz val="11"/>
      <color theme="1"/>
      <name val="Arial"/>
      <family val="2"/>
    </font>
    <font>
      <b/>
      <sz val="11"/>
      <color theme="1"/>
      <name val="Calibri"/>
      <family val="2"/>
    </font>
    <font>
      <sz val="10"/>
      <color theme="1"/>
      <name val="Arial"/>
      <family val="2"/>
    </font>
    <font>
      <b/>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8"/>
      <color theme="1"/>
      <name val="Arial"/>
      <family val="2"/>
    </font>
    <font>
      <b/>
      <sz val="11"/>
      <color rgb="FF000000"/>
      <name val="Arial"/>
      <family val="2"/>
    </font>
    <font>
      <sz val="10"/>
      <color theme="0"/>
      <name val="Arial"/>
      <family val="2"/>
    </font>
    <font>
      <sz val="9"/>
      <color theme="1"/>
      <name val="Arial"/>
      <family val="2"/>
    </font>
    <font>
      <b/>
      <sz val="9"/>
      <color theme="1"/>
      <name val="Arial"/>
      <family val="2"/>
    </font>
    <font>
      <sz val="10"/>
      <color rgb="FF000000"/>
      <name val="Arial"/>
      <family val="2"/>
    </font>
    <font>
      <b/>
      <sz val="8"/>
      <color rgb="FFFF0000"/>
      <name val="Arial"/>
      <family val="2"/>
    </font>
    <font>
      <b/>
      <i/>
      <sz val="10"/>
      <color rgb="FFFF0000"/>
      <name val="Arial"/>
      <family val="2"/>
    </font>
    <font>
      <b/>
      <i/>
      <sz val="8"/>
      <color rgb="FFFF0000"/>
      <name val="Arial"/>
      <family val="2"/>
    </font>
    <font>
      <b/>
      <sz val="10"/>
      <color rgb="FFFF0000"/>
      <name val="Arial"/>
      <family val="2"/>
    </font>
    <font>
      <sz val="8"/>
      <color theme="1"/>
      <name val="Verdana"/>
      <family val="2"/>
    </font>
    <font>
      <i/>
      <sz val="11"/>
      <color rgb="FF000000"/>
      <name val="Calibri"/>
      <family val="2"/>
    </font>
    <font>
      <sz val="11"/>
      <color rgb="FF1F497D"/>
      <name val="Calibri"/>
      <family val="2"/>
    </font>
    <font>
      <b/>
      <sz val="8"/>
      <color theme="1"/>
      <name val="Arial"/>
      <family val="2"/>
    </font>
    <font>
      <i/>
      <sz val="10"/>
      <color theme="1"/>
      <name val="Arial"/>
      <family val="2"/>
    </font>
    <font>
      <sz val="10"/>
      <color theme="0" tint="-0.3499799966812134"/>
      <name val="Arial"/>
      <family val="2"/>
    </font>
    <font>
      <sz val="11"/>
      <color theme="0" tint="-0.3499799966812134"/>
      <name val="Arial"/>
      <family val="2"/>
    </font>
    <font>
      <b/>
      <i/>
      <sz val="10"/>
      <color theme="1"/>
      <name val="Arial"/>
      <family val="2"/>
    </font>
    <font>
      <sz val="16"/>
      <color rgb="FF0066CC"/>
      <name val="Verdana"/>
      <family val="2"/>
    </font>
    <font>
      <b/>
      <sz val="12"/>
      <color theme="1"/>
      <name val="Verdana"/>
      <family val="2"/>
    </font>
    <font>
      <b/>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0" tint="-0.04997999966144562"/>
        <bgColor indexed="64"/>
      </patternFill>
    </fill>
    <fill>
      <patternFill patternType="solid">
        <fgColor rgb="FFE6E6E6"/>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bottom/>
    </border>
    <border>
      <left style="thin"/>
      <right style="medium"/>
      <top/>
      <bottom style="medium"/>
    </border>
    <border>
      <left style="thin"/>
      <right style="thin"/>
      <top style="thin"/>
      <bottom style="thin"/>
    </border>
    <border>
      <left style="thin"/>
      <right style="thin"/>
      <top style="thin"/>
      <bottom/>
    </border>
    <border>
      <left style="thin"/>
      <right style="thin"/>
      <top/>
      <bottom style="thin"/>
    </border>
    <border>
      <left/>
      <right/>
      <top style="thin"/>
      <bottom style="thin"/>
    </border>
    <border>
      <left/>
      <right/>
      <top/>
      <bottom style="thin"/>
    </border>
    <border>
      <left style="thin"/>
      <right/>
      <top style="thin"/>
      <bottom style="thin"/>
    </border>
    <border>
      <left/>
      <right style="thin"/>
      <top style="thin"/>
      <bottom style="thin"/>
    </border>
    <border>
      <left style="thin"/>
      <right/>
      <top/>
      <bottom style="thin"/>
    </border>
    <border>
      <left/>
      <right style="medium">
        <color rgb="FF808080"/>
      </right>
      <top/>
      <bottom style="medium">
        <color rgb="FF808080"/>
      </bottom>
    </border>
    <border>
      <left style="medium">
        <color rgb="FF808080"/>
      </left>
      <right style="medium">
        <color rgb="FF808080"/>
      </right>
      <top/>
      <bottom style="medium">
        <color rgb="FF808080"/>
      </bottom>
    </border>
    <border>
      <left/>
      <right style="medium"/>
      <top/>
      <bottom/>
    </border>
    <border>
      <left style="medium"/>
      <right/>
      <top/>
      <bottom/>
    </border>
    <border>
      <left style="medium">
        <color rgb="FF808080"/>
      </left>
      <right style="medium">
        <color rgb="FF808080"/>
      </right>
      <top style="medium">
        <color rgb="FF808080"/>
      </top>
      <bottom style="medium">
        <color rgb="FF808080"/>
      </bottom>
    </border>
    <border>
      <left/>
      <right style="medium">
        <color rgb="FF808080"/>
      </right>
      <top style="medium">
        <color rgb="FF808080"/>
      </top>
      <bottom style="medium">
        <color rgb="FF808080"/>
      </bottom>
    </border>
    <border>
      <left style="medium"/>
      <right/>
      <top style="thin"/>
      <bottom style="thin"/>
    </border>
    <border>
      <left/>
      <right style="medium"/>
      <top style="thin"/>
      <bottom style="thin"/>
    </border>
    <border>
      <left style="medium"/>
      <right/>
      <top/>
      <bottom style="thin"/>
    </border>
    <border>
      <left/>
      <right style="medium"/>
      <top/>
      <bottom style="thin"/>
    </border>
    <border>
      <left style="medium"/>
      <right style="medium"/>
      <top/>
      <bottom style="medium"/>
    </border>
    <border>
      <left style="medium"/>
      <right style="thin"/>
      <top style="medium"/>
      <bottom/>
    </border>
    <border>
      <left style="thin"/>
      <right/>
      <top style="thin"/>
      <bottom/>
    </border>
    <border>
      <left/>
      <right/>
      <top style="thin"/>
      <bottom/>
    </border>
    <border>
      <left style="medium"/>
      <right style="medium"/>
      <top style="medium"/>
      <bottom/>
    </border>
    <border>
      <left style="medium"/>
      <right style="medium"/>
      <top/>
      <bottom/>
    </border>
    <border>
      <left style="medium"/>
      <right style="medium"/>
      <top style="medium"/>
      <bottom style="medium"/>
    </border>
    <border>
      <left style="medium"/>
      <right/>
      <top style="medium"/>
      <bottom/>
    </border>
    <border>
      <left style="medium"/>
      <right/>
      <top/>
      <bottom style="medium"/>
    </border>
    <border>
      <left style="medium"/>
      <right style="thin"/>
      <top/>
      <bottom style="medium"/>
    </border>
    <border>
      <left style="thin"/>
      <right style="thin"/>
      <top/>
      <bottom style="medium"/>
    </border>
    <border>
      <left style="thin"/>
      <right/>
      <top/>
      <bottom style="medium"/>
    </border>
    <border>
      <left style="medium"/>
      <right style="thin"/>
      <top/>
      <bottom/>
    </border>
    <border>
      <left/>
      <right/>
      <top/>
      <bottom style="medium"/>
    </border>
    <border>
      <left style="medium"/>
      <right style="thin"/>
      <top style="medium"/>
      <bottom style="medium"/>
    </border>
    <border>
      <left/>
      <right/>
      <top/>
      <bottom style="thin">
        <color indexed="55"/>
      </bottom>
    </border>
    <border>
      <left/>
      <right/>
      <top style="thin">
        <color indexed="55"/>
      </top>
      <bottom style="thin">
        <color indexed="55"/>
      </bottom>
    </border>
    <border>
      <left style="thin"/>
      <right/>
      <top/>
      <bottom/>
    </border>
    <border>
      <left style="thin"/>
      <right/>
      <top/>
      <bottom style="thin">
        <color indexed="55"/>
      </bottom>
    </border>
    <border>
      <left/>
      <right style="thin"/>
      <top/>
      <bottom style="thin"/>
    </border>
    <border>
      <left style="medium">
        <color rgb="FF808080"/>
      </left>
      <right style="medium">
        <color rgb="FF808080"/>
      </right>
      <top/>
      <bottom>
        <color indexed="63"/>
      </bottom>
    </border>
    <border>
      <left/>
      <right style="medium">
        <color rgb="FF808080"/>
      </right>
      <top/>
      <bottom>
        <color indexed="63"/>
      </bottom>
    </border>
    <border>
      <left style="thin"/>
      <right style="thin"/>
      <top style="medium"/>
      <bottom>
        <color indexed="63"/>
      </bottom>
    </border>
    <border>
      <left style="medium"/>
      <right/>
      <top style="medium"/>
      <bottom style="medium"/>
    </border>
    <border>
      <left/>
      <right/>
      <top style="medium"/>
      <bottom style="medium"/>
    </border>
    <border>
      <left/>
      <right style="medium"/>
      <top style="medium"/>
      <bottom style="medium"/>
    </border>
    <border>
      <left/>
      <right style="thin"/>
      <top style="thin"/>
      <bottom/>
    </border>
    <border>
      <left/>
      <right/>
      <top style="thin">
        <color indexed="8"/>
      </top>
      <bottom/>
    </border>
    <border>
      <left style="medium">
        <color rgb="FF808080"/>
      </left>
      <right style="medium">
        <color rgb="FF808080"/>
      </right>
      <top style="medium">
        <color rgb="FF808080"/>
      </top>
      <bottom/>
    </border>
    <border>
      <left style="medium">
        <color rgb="FF808080"/>
      </left>
      <right/>
      <top style="medium">
        <color rgb="FF808080"/>
      </top>
      <bottom style="medium">
        <color rgb="FF808080"/>
      </bottom>
    </border>
    <border>
      <left/>
      <right/>
      <top style="medium">
        <color rgb="FF808080"/>
      </top>
      <bottom style="medium">
        <color rgb="FF808080"/>
      </bottom>
    </border>
    <border>
      <left/>
      <right/>
      <top style="medium"/>
      <bottom/>
    </border>
    <border>
      <left/>
      <right style="medium"/>
      <top style="medium"/>
      <bottom/>
    </border>
    <border>
      <left/>
      <right style="medium"/>
      <top/>
      <bottom style="medium"/>
    </border>
  </borders>
  <cellStyleXfs count="1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0" fillId="3" borderId="0" applyNumberFormat="0" applyBorder="0" applyAlignment="0" applyProtection="0"/>
    <xf numFmtId="0" fontId="90" fillId="3" borderId="0" applyNumberFormat="0" applyBorder="0" applyAlignment="0" applyProtection="0"/>
    <xf numFmtId="0" fontId="90" fillId="3" borderId="0" applyNumberFormat="0" applyBorder="0" applyAlignment="0" applyProtection="0"/>
    <xf numFmtId="0" fontId="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0" fillId="5" borderId="0" applyNumberFormat="0" applyBorder="0" applyAlignment="0" applyProtection="0"/>
    <xf numFmtId="0" fontId="90" fillId="5" borderId="0" applyNumberFormat="0" applyBorder="0" applyAlignment="0" applyProtection="0"/>
    <xf numFmtId="0" fontId="90" fillId="5" borderId="0" applyNumberFormat="0" applyBorder="0" applyAlignment="0" applyProtection="0"/>
    <xf numFmtId="0" fontId="0" fillId="6" borderId="0" applyNumberFormat="0" applyBorder="0" applyAlignment="0" applyProtection="0"/>
    <xf numFmtId="0" fontId="90" fillId="6" borderId="0" applyNumberFormat="0" applyBorder="0" applyAlignment="0" applyProtection="0"/>
    <xf numFmtId="0" fontId="90" fillId="6" borderId="0" applyNumberFormat="0" applyBorder="0" applyAlignment="0" applyProtection="0"/>
    <xf numFmtId="0" fontId="0" fillId="7" borderId="0" applyNumberFormat="0" applyBorder="0" applyAlignment="0" applyProtection="0"/>
    <xf numFmtId="0" fontId="90" fillId="7" borderId="0" applyNumberFormat="0" applyBorder="0" applyAlignment="0" applyProtection="0"/>
    <xf numFmtId="0" fontId="90" fillId="7" borderId="0" applyNumberFormat="0" applyBorder="0" applyAlignment="0" applyProtection="0"/>
    <xf numFmtId="0" fontId="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2" fillId="14" borderId="0" applyNumberFormat="0" applyBorder="0" applyAlignment="0" applyProtection="0"/>
    <xf numFmtId="0" fontId="91" fillId="15" borderId="0" applyNumberFormat="0" applyBorder="0" applyAlignment="0" applyProtection="0"/>
    <xf numFmtId="0" fontId="92" fillId="15" borderId="0" applyNumberFormat="0" applyBorder="0" applyAlignment="0" applyProtection="0"/>
    <xf numFmtId="0" fontId="91" fillId="16" borderId="0" applyNumberFormat="0" applyBorder="0" applyAlignment="0" applyProtection="0"/>
    <xf numFmtId="0" fontId="92" fillId="16" borderId="0" applyNumberFormat="0" applyBorder="0" applyAlignment="0" applyProtection="0"/>
    <xf numFmtId="0" fontId="91" fillId="17" borderId="0" applyNumberFormat="0" applyBorder="0" applyAlignment="0" applyProtection="0"/>
    <xf numFmtId="0" fontId="92" fillId="17" borderId="0" applyNumberFormat="0" applyBorder="0" applyAlignment="0" applyProtection="0"/>
    <xf numFmtId="0" fontId="91" fillId="18" borderId="0" applyNumberFormat="0" applyBorder="0" applyAlignment="0" applyProtection="0"/>
    <xf numFmtId="0" fontId="92" fillId="18" borderId="0" applyNumberFormat="0" applyBorder="0" applyAlignment="0" applyProtection="0"/>
    <xf numFmtId="0" fontId="91" fillId="19" borderId="0" applyNumberFormat="0" applyBorder="0" applyAlignment="0" applyProtection="0"/>
    <xf numFmtId="0" fontId="92" fillId="19" borderId="0" applyNumberFormat="0" applyBorder="0" applyAlignment="0" applyProtection="0"/>
    <xf numFmtId="0" fontId="93" fillId="20" borderId="0" applyNumberFormat="0" applyBorder="0" applyAlignment="0" applyProtection="0"/>
    <xf numFmtId="0" fontId="94" fillId="20" borderId="0" applyNumberFormat="0" applyBorder="0" applyAlignment="0" applyProtection="0"/>
    <xf numFmtId="0" fontId="95" fillId="21" borderId="1" applyNumberFormat="0" applyAlignment="0" applyProtection="0"/>
    <xf numFmtId="0" fontId="96" fillId="21" borderId="1" applyNumberFormat="0" applyAlignment="0" applyProtection="0"/>
    <xf numFmtId="0" fontId="97" fillId="22" borderId="2" applyNumberFormat="0" applyAlignment="0" applyProtection="0"/>
    <xf numFmtId="0" fontId="98" fillId="22" borderId="2" applyNumberFormat="0" applyAlignment="0" applyProtection="0"/>
    <xf numFmtId="0" fontId="99" fillId="0" borderId="3" applyNumberFormat="0" applyFill="0" applyAlignment="0" applyProtection="0"/>
    <xf numFmtId="0" fontId="100" fillId="0" borderId="3" applyNumberFormat="0" applyFill="0" applyAlignment="0" applyProtection="0"/>
    <xf numFmtId="0" fontId="101" fillId="0" borderId="4" applyNumberFormat="0" applyFill="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91" fillId="23" borderId="0" applyNumberFormat="0" applyBorder="0" applyAlignment="0" applyProtection="0"/>
    <xf numFmtId="0" fontId="92" fillId="23" borderId="0" applyNumberFormat="0" applyBorder="0" applyAlignment="0" applyProtection="0"/>
    <xf numFmtId="0" fontId="91" fillId="24" borderId="0" applyNumberFormat="0" applyBorder="0" applyAlignment="0" applyProtection="0"/>
    <xf numFmtId="0" fontId="92" fillId="24" borderId="0" applyNumberFormat="0" applyBorder="0" applyAlignment="0" applyProtection="0"/>
    <xf numFmtId="0" fontId="91" fillId="25" borderId="0" applyNumberFormat="0" applyBorder="0" applyAlignment="0" applyProtection="0"/>
    <xf numFmtId="0" fontId="92" fillId="25" borderId="0" applyNumberFormat="0" applyBorder="0" applyAlignment="0" applyProtection="0"/>
    <xf numFmtId="0" fontId="91" fillId="26" borderId="0" applyNumberFormat="0" applyBorder="0" applyAlignment="0" applyProtection="0"/>
    <xf numFmtId="0" fontId="92" fillId="26" borderId="0" applyNumberFormat="0" applyBorder="0" applyAlignment="0" applyProtection="0"/>
    <xf numFmtId="0" fontId="91" fillId="27" borderId="0" applyNumberFormat="0" applyBorder="0" applyAlignment="0" applyProtection="0"/>
    <xf numFmtId="0" fontId="92" fillId="27" borderId="0" applyNumberFormat="0" applyBorder="0" applyAlignment="0" applyProtection="0"/>
    <xf numFmtId="0" fontId="91" fillId="28" borderId="0" applyNumberFormat="0" applyBorder="0" applyAlignment="0" applyProtection="0"/>
    <xf numFmtId="0" fontId="92" fillId="28" borderId="0" applyNumberFormat="0" applyBorder="0" applyAlignment="0" applyProtection="0"/>
    <xf numFmtId="0" fontId="104" fillId="29" borderId="1" applyNumberFormat="0" applyAlignment="0" applyProtection="0"/>
    <xf numFmtId="0" fontId="105" fillId="29" borderId="1" applyNumberFormat="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9" fillId="30" borderId="0" applyNumberFormat="0" applyBorder="0" applyAlignment="0" applyProtection="0"/>
    <xf numFmtId="0" fontId="11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71"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4"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1" fillId="31" borderId="0" applyNumberFormat="0" applyBorder="0" applyAlignment="0" applyProtection="0"/>
    <xf numFmtId="0" fontId="112" fillId="31" borderId="0" applyNumberFormat="0" applyBorder="0" applyAlignment="0" applyProtection="0"/>
    <xf numFmtId="0" fontId="9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90" fillId="0" borderId="0">
      <alignment/>
      <protection/>
    </xf>
    <xf numFmtId="0" fontId="90" fillId="0" borderId="0">
      <alignment/>
      <protection/>
    </xf>
    <xf numFmtId="0" fontId="4" fillId="0" borderId="0">
      <alignment/>
      <protection/>
    </xf>
    <xf numFmtId="0" fontId="90" fillId="0" borderId="0">
      <alignment/>
      <protection/>
    </xf>
    <xf numFmtId="0" fontId="90" fillId="0" borderId="0">
      <alignment/>
      <protection/>
    </xf>
    <xf numFmtId="0" fontId="4" fillId="0" borderId="0">
      <alignment/>
      <protection/>
    </xf>
    <xf numFmtId="0" fontId="4"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4" fillId="0" borderId="0">
      <alignment/>
      <protection/>
    </xf>
    <xf numFmtId="0" fontId="90" fillId="0" borderId="0">
      <alignment/>
      <protection/>
    </xf>
    <xf numFmtId="0" fontId="9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 fillId="0" borderId="0">
      <alignment/>
      <protection/>
    </xf>
    <xf numFmtId="0" fontId="0" fillId="32" borderId="5" applyNumberFormat="0" applyFont="0" applyAlignment="0" applyProtection="0"/>
    <xf numFmtId="0" fontId="90" fillId="32" borderId="5" applyNumberFormat="0" applyFont="0" applyAlignment="0" applyProtection="0"/>
    <xf numFmtId="0" fontId="90" fillId="32" borderId="5" applyNumberFormat="0" applyFont="0" applyAlignment="0" applyProtection="0"/>
    <xf numFmtId="0" fontId="90" fillId="32" borderId="5" applyNumberFormat="0" applyFont="0" applyAlignment="0" applyProtection="0"/>
    <xf numFmtId="0" fontId="90" fillId="32" borderId="5" applyNumberFormat="0" applyFont="0" applyAlignment="0" applyProtection="0"/>
    <xf numFmtId="0" fontId="90" fillId="32" borderId="5" applyNumberFormat="0" applyFont="0" applyAlignment="0" applyProtection="0"/>
    <xf numFmtId="0" fontId="90" fillId="32" borderId="5" applyNumberFormat="0" applyFont="0" applyAlignment="0" applyProtection="0"/>
    <xf numFmtId="0" fontId="90" fillId="32" borderId="5" applyNumberFormat="0" applyFont="0" applyAlignment="0" applyProtection="0"/>
    <xf numFmtId="0" fontId="90" fillId="32" borderId="5" applyNumberFormat="0" applyFont="0" applyAlignment="0" applyProtection="0"/>
    <xf numFmtId="0" fontId="90" fillId="32" borderId="5" applyNumberFormat="0" applyFont="0" applyAlignment="0" applyProtection="0"/>
    <xf numFmtId="0" fontId="90" fillId="32" borderId="5" applyNumberFormat="0" applyFont="0" applyAlignment="0" applyProtection="0"/>
    <xf numFmtId="0" fontId="90" fillId="32" borderId="5" applyNumberFormat="0" applyFont="0" applyAlignment="0" applyProtection="0"/>
    <xf numFmtId="0" fontId="90" fillId="32" borderId="5" applyNumberFormat="0" applyFont="0" applyAlignment="0" applyProtection="0"/>
    <xf numFmtId="0" fontId="90" fillId="32" borderId="5" applyNumberFormat="0" applyFont="0" applyAlignment="0" applyProtection="0"/>
    <xf numFmtId="0" fontId="90" fillId="32" borderId="5" applyNumberFormat="0" applyFont="0" applyAlignment="0" applyProtection="0"/>
    <xf numFmtId="0" fontId="90" fillId="32" borderId="5" applyNumberFormat="0" applyFont="0" applyAlignment="0" applyProtection="0"/>
    <xf numFmtId="0" fontId="90" fillId="32" borderId="5" applyNumberFormat="0" applyFont="0" applyAlignment="0" applyProtection="0"/>
    <xf numFmtId="0" fontId="90" fillId="32" borderId="5" applyNumberFormat="0" applyFont="0" applyAlignment="0" applyProtection="0"/>
    <xf numFmtId="0" fontId="90" fillId="32" borderId="5" applyNumberFormat="0" applyFont="0" applyAlignment="0" applyProtection="0"/>
    <xf numFmtId="0" fontId="90" fillId="32" borderId="5" applyNumberFormat="0" applyFont="0" applyAlignment="0" applyProtection="0"/>
    <xf numFmtId="0" fontId="90" fillId="32" borderId="5" applyNumberFormat="0" applyFont="0" applyAlignment="0" applyProtection="0"/>
    <xf numFmtId="0" fontId="90" fillId="32" borderId="5" applyNumberFormat="0" applyFont="0" applyAlignment="0" applyProtection="0"/>
    <xf numFmtId="0" fontId="90" fillId="32" borderId="5" applyNumberFormat="0" applyFont="0" applyAlignment="0" applyProtection="0"/>
    <xf numFmtId="0" fontId="90" fillId="32" borderId="5" applyNumberFormat="0" applyFont="0" applyAlignment="0" applyProtection="0"/>
    <xf numFmtId="0" fontId="90" fillId="32" borderId="5" applyNumberFormat="0" applyFont="0" applyAlignment="0" applyProtection="0"/>
    <xf numFmtId="0" fontId="90" fillId="32" borderId="5" applyNumberFormat="0" applyFont="0" applyAlignment="0" applyProtection="0"/>
    <xf numFmtId="0" fontId="90" fillId="32" borderId="5" applyNumberFormat="0" applyFont="0" applyAlignment="0" applyProtection="0"/>
    <xf numFmtId="0" fontId="90" fillId="32" borderId="5" applyNumberFormat="0" applyFont="0" applyAlignment="0" applyProtection="0"/>
    <xf numFmtId="0" fontId="90" fillId="32" borderId="5" applyNumberFormat="0" applyFont="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6" fillId="0" borderId="0" applyBorder="0" applyProtection="0">
      <alignment horizontal="left" vertical="top"/>
    </xf>
    <xf numFmtId="0" fontId="113" fillId="21" borderId="6" applyNumberFormat="0" applyAlignment="0" applyProtection="0"/>
    <xf numFmtId="0" fontId="114" fillId="21" borderId="6" applyNumberFormat="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01" fillId="0" borderId="4" applyNumberFormat="0" applyFill="0" applyAlignment="0" applyProtection="0"/>
    <xf numFmtId="0" fontId="120" fillId="0" borderId="7" applyNumberFormat="0" applyFill="0" applyAlignment="0" applyProtection="0"/>
    <xf numFmtId="0" fontId="121" fillId="0" borderId="7" applyNumberFormat="0" applyFill="0" applyAlignment="0" applyProtection="0"/>
    <xf numFmtId="0" fontId="102" fillId="0" borderId="8" applyNumberFormat="0" applyFill="0" applyAlignment="0" applyProtection="0"/>
    <xf numFmtId="0" fontId="103" fillId="0" borderId="8" applyNumberFormat="0" applyFill="0" applyAlignment="0" applyProtection="0"/>
    <xf numFmtId="0" fontId="122" fillId="0" borderId="9" applyNumberFormat="0" applyFill="0" applyAlignment="0" applyProtection="0"/>
    <xf numFmtId="0" fontId="123" fillId="0" borderId="9" applyNumberFormat="0" applyFill="0" applyAlignment="0" applyProtection="0"/>
  </cellStyleXfs>
  <cellXfs count="650">
    <xf numFmtId="0" fontId="0" fillId="0" borderId="0" xfId="0" applyAlignment="1">
      <alignment/>
    </xf>
    <xf numFmtId="3" fontId="0" fillId="0" borderId="0" xfId="0" applyNumberFormat="1" applyAlignment="1">
      <alignment/>
    </xf>
    <xf numFmtId="182" fontId="0" fillId="0" borderId="0" xfId="0" applyNumberFormat="1" applyAlignment="1">
      <alignment/>
    </xf>
    <xf numFmtId="180" fontId="0" fillId="0" borderId="0" xfId="0" applyNumberFormat="1" applyAlignment="1">
      <alignment/>
    </xf>
    <xf numFmtId="2" fontId="0" fillId="0" borderId="0" xfId="0" applyNumberFormat="1" applyAlignment="1">
      <alignment/>
    </xf>
    <xf numFmtId="0" fontId="0" fillId="33" borderId="0" xfId="0" applyFill="1" applyAlignment="1">
      <alignment/>
    </xf>
    <xf numFmtId="0" fontId="0" fillId="33" borderId="0" xfId="0" applyFill="1" applyAlignment="1">
      <alignment horizontal="right" wrapText="1"/>
    </xf>
    <xf numFmtId="0" fontId="123" fillId="0" borderId="0" xfId="0" applyFont="1" applyAlignment="1">
      <alignment horizontal="center" vertical="center" wrapText="1"/>
    </xf>
    <xf numFmtId="1" fontId="0" fillId="0" borderId="0" xfId="0" applyNumberFormat="1" applyAlignment="1">
      <alignment/>
    </xf>
    <xf numFmtId="0" fontId="3" fillId="34" borderId="10" xfId="0" applyFont="1" applyFill="1" applyBorder="1" applyAlignment="1">
      <alignment horizontal="center" vertical="center" wrapText="1"/>
    </xf>
    <xf numFmtId="17" fontId="0" fillId="0" borderId="0" xfId="0" applyNumberFormat="1" applyAlignment="1">
      <alignment/>
    </xf>
    <xf numFmtId="0" fontId="124" fillId="0" borderId="0" xfId="0" applyFont="1" applyAlignment="1">
      <alignment/>
    </xf>
    <xf numFmtId="183" fontId="4" fillId="34" borderId="11" xfId="93" applyNumberFormat="1" applyFont="1" applyFill="1" applyBorder="1" applyAlignment="1">
      <alignment horizontal="center"/>
    </xf>
    <xf numFmtId="183" fontId="4" fillId="34" borderId="11" xfId="93" applyNumberFormat="1" applyFont="1" applyFill="1" applyBorder="1" applyAlignment="1">
      <alignment/>
    </xf>
    <xf numFmtId="183" fontId="3" fillId="34" borderId="12" xfId="93" applyNumberFormat="1" applyFont="1" applyFill="1" applyBorder="1" applyAlignment="1">
      <alignment/>
    </xf>
    <xf numFmtId="0" fontId="4" fillId="34" borderId="11" xfId="0" applyFont="1" applyFill="1" applyBorder="1" applyAlignment="1">
      <alignment/>
    </xf>
    <xf numFmtId="0" fontId="122" fillId="0" borderId="0" xfId="0" applyFont="1" applyAlignment="1">
      <alignment/>
    </xf>
    <xf numFmtId="183" fontId="124" fillId="0" borderId="0" xfId="0" applyNumberFormat="1" applyFont="1" applyAlignment="1">
      <alignment/>
    </xf>
    <xf numFmtId="0" fontId="124" fillId="0" borderId="13" xfId="0" applyFont="1" applyBorder="1" applyAlignment="1">
      <alignment/>
    </xf>
    <xf numFmtId="0" fontId="124" fillId="0" borderId="14" xfId="0" applyFont="1" applyBorder="1" applyAlignment="1">
      <alignment/>
    </xf>
    <xf numFmtId="0" fontId="124" fillId="0" borderId="15" xfId="0" applyFont="1" applyBorder="1" applyAlignment="1">
      <alignment/>
    </xf>
    <xf numFmtId="0" fontId="0" fillId="0" borderId="0" xfId="0" applyAlignment="1">
      <alignment/>
    </xf>
    <xf numFmtId="0" fontId="125" fillId="0" borderId="16" xfId="0" applyFont="1" applyBorder="1" applyAlignment="1">
      <alignment horizontal="center"/>
    </xf>
    <xf numFmtId="0" fontId="126" fillId="0" borderId="0" xfId="114" applyFont="1">
      <alignment/>
      <protection/>
    </xf>
    <xf numFmtId="0" fontId="127" fillId="0" borderId="0" xfId="114" applyFont="1">
      <alignment/>
      <protection/>
    </xf>
    <xf numFmtId="0" fontId="90" fillId="0" borderId="0" xfId="114">
      <alignment/>
      <protection/>
    </xf>
    <xf numFmtId="0" fontId="128" fillId="0" borderId="0" xfId="114" applyFont="1" applyAlignment="1">
      <alignment horizontal="center"/>
      <protection/>
    </xf>
    <xf numFmtId="17" fontId="128" fillId="0" borderId="0" xfId="114" applyNumberFormat="1" applyFont="1" applyAlignment="1" quotePrefix="1">
      <alignment horizontal="center"/>
      <protection/>
    </xf>
    <xf numFmtId="0" fontId="129" fillId="0" borderId="0" xfId="114" applyFont="1" applyAlignment="1">
      <alignment horizontal="left" indent="15"/>
      <protection/>
    </xf>
    <xf numFmtId="0" fontId="130" fillId="0" borderId="0" xfId="114" applyFont="1" applyAlignment="1">
      <alignment horizontal="center"/>
      <protection/>
    </xf>
    <xf numFmtId="0" fontId="131" fillId="0" borderId="0" xfId="114" applyFont="1" applyAlignment="1">
      <alignment/>
      <protection/>
    </xf>
    <xf numFmtId="0" fontId="132" fillId="0" borderId="0" xfId="114" applyFont="1">
      <alignment/>
      <protection/>
    </xf>
    <xf numFmtId="0" fontId="126" fillId="0" borderId="0" xfId="114" applyFont="1" quotePrefix="1">
      <alignment/>
      <protection/>
    </xf>
    <xf numFmtId="0" fontId="8" fillId="0" borderId="0" xfId="114" applyFont="1">
      <alignment/>
      <protection/>
    </xf>
    <xf numFmtId="0" fontId="9" fillId="0" borderId="0" xfId="114" applyFont="1">
      <alignment/>
      <protection/>
    </xf>
    <xf numFmtId="0" fontId="133" fillId="0" borderId="0" xfId="114" applyFont="1">
      <alignment/>
      <protection/>
    </xf>
    <xf numFmtId="0" fontId="3" fillId="0" borderId="0" xfId="114" applyFont="1">
      <alignment/>
      <protection/>
    </xf>
    <xf numFmtId="0" fontId="6" fillId="0" borderId="0" xfId="140" applyFont="1" applyBorder="1" applyProtection="1">
      <alignment/>
      <protection/>
    </xf>
    <xf numFmtId="0" fontId="3" fillId="0" borderId="16" xfId="140" applyFont="1" applyBorder="1" applyAlignment="1" applyProtection="1">
      <alignment horizontal="left"/>
      <protection/>
    </xf>
    <xf numFmtId="0" fontId="3" fillId="0" borderId="16" xfId="140" applyFont="1" applyBorder="1" applyProtection="1">
      <alignment/>
      <protection/>
    </xf>
    <xf numFmtId="0" fontId="3" fillId="0" borderId="16" xfId="140" applyFont="1" applyBorder="1" applyAlignment="1" applyProtection="1">
      <alignment horizontal="center"/>
      <protection/>
    </xf>
    <xf numFmtId="17" fontId="128" fillId="0" borderId="0" xfId="114" applyNumberFormat="1" applyFont="1" applyAlignment="1">
      <alignment horizontal="left"/>
      <protection/>
    </xf>
    <xf numFmtId="0" fontId="4" fillId="0" borderId="0" xfId="140" applyFont="1" applyBorder="1" applyProtection="1">
      <alignment/>
      <protection/>
    </xf>
    <xf numFmtId="0" fontId="4" fillId="0" borderId="0" xfId="140" applyFont="1" applyBorder="1" applyAlignment="1" applyProtection="1">
      <alignment horizontal="center"/>
      <protection/>
    </xf>
    <xf numFmtId="0" fontId="8" fillId="0" borderId="0" xfId="140" applyFont="1" applyBorder="1" applyAlignment="1" applyProtection="1">
      <alignment horizontal="left"/>
      <protection/>
    </xf>
    <xf numFmtId="0" fontId="8" fillId="0" borderId="0" xfId="140" applyFont="1" applyBorder="1" applyAlignment="1" applyProtection="1">
      <alignment horizontal="center"/>
      <protection/>
    </xf>
    <xf numFmtId="0" fontId="6" fillId="0" borderId="0" xfId="140" applyFont="1" applyBorder="1" applyAlignment="1" applyProtection="1">
      <alignment horizontal="left"/>
      <protection/>
    </xf>
    <xf numFmtId="0" fontId="6" fillId="0" borderId="0" xfId="140" applyFont="1" applyBorder="1" applyAlignment="1" applyProtection="1">
      <alignment horizontal="right"/>
      <protection/>
    </xf>
    <xf numFmtId="0" fontId="10" fillId="0" borderId="0" xfId="140" applyFont="1" applyBorder="1" applyAlignment="1" applyProtection="1">
      <alignment horizontal="left"/>
      <protection/>
    </xf>
    <xf numFmtId="0" fontId="6" fillId="0" borderId="17" xfId="140" applyFont="1" applyBorder="1" applyAlignment="1" applyProtection="1">
      <alignment horizontal="left"/>
      <protection/>
    </xf>
    <xf numFmtId="0" fontId="6" fillId="0" borderId="17" xfId="140" applyFont="1" applyBorder="1" applyProtection="1">
      <alignment/>
      <protection/>
    </xf>
    <xf numFmtId="0" fontId="6" fillId="0" borderId="17" xfId="140" applyFont="1" applyBorder="1" applyAlignment="1" applyProtection="1">
      <alignment horizontal="right"/>
      <protection/>
    </xf>
    <xf numFmtId="0" fontId="8" fillId="0" borderId="0" xfId="114" applyFont="1" applyBorder="1" applyAlignment="1">
      <alignment horizontal="justify" vertical="center" wrapText="1"/>
      <protection/>
    </xf>
    <xf numFmtId="0" fontId="11" fillId="0" borderId="0" xfId="114" applyFont="1" applyBorder="1" applyAlignment="1">
      <alignment horizontal="justify" vertical="top" wrapText="1"/>
      <protection/>
    </xf>
    <xf numFmtId="0" fontId="90" fillId="0" borderId="0" xfId="114" applyBorder="1">
      <alignment/>
      <protection/>
    </xf>
    <xf numFmtId="0" fontId="3" fillId="0" borderId="0" xfId="0" applyFont="1" applyFill="1" applyBorder="1" applyAlignment="1">
      <alignment vertical="center" wrapText="1"/>
    </xf>
    <xf numFmtId="0" fontId="125" fillId="0" borderId="0" xfId="0" applyFont="1" applyAlignment="1">
      <alignment/>
    </xf>
    <xf numFmtId="0" fontId="124" fillId="0" borderId="0" xfId="0" applyFont="1" applyBorder="1" applyAlignment="1">
      <alignment/>
    </xf>
    <xf numFmtId="0" fontId="3" fillId="34" borderId="0" xfId="0" applyFont="1" applyFill="1" applyBorder="1" applyAlignment="1">
      <alignment horizontal="center" vertical="center" wrapText="1"/>
    </xf>
    <xf numFmtId="0" fontId="125" fillId="0" borderId="0" xfId="0" applyFont="1" applyBorder="1" applyAlignment="1">
      <alignment horizontal="center"/>
    </xf>
    <xf numFmtId="183" fontId="124" fillId="0" borderId="0" xfId="0" applyNumberFormat="1" applyFont="1" applyBorder="1" applyAlignment="1">
      <alignment/>
    </xf>
    <xf numFmtId="0" fontId="124" fillId="0" borderId="0" xfId="0" applyFont="1" applyBorder="1" applyAlignment="1">
      <alignment horizontal="left"/>
    </xf>
    <xf numFmtId="0" fontId="8" fillId="0" borderId="0" xfId="114" applyFont="1" applyAlignment="1">
      <alignment horizontal="left"/>
      <protection/>
    </xf>
    <xf numFmtId="0" fontId="125" fillId="0" borderId="18" xfId="0" applyFont="1" applyBorder="1" applyAlignment="1">
      <alignment horizontal="center"/>
    </xf>
    <xf numFmtId="0" fontId="0" fillId="0" borderId="0" xfId="0" applyAlignment="1">
      <alignment/>
    </xf>
    <xf numFmtId="0" fontId="4" fillId="0" borderId="13" xfId="0" applyFont="1" applyBorder="1" applyAlignment="1">
      <alignment horizontal="center" vertical="center" wrapText="1"/>
    </xf>
    <xf numFmtId="0" fontId="4" fillId="34" borderId="13" xfId="0" applyFont="1" applyFill="1" applyBorder="1" applyAlignment="1">
      <alignment/>
    </xf>
    <xf numFmtId="3" fontId="4" fillId="34" borderId="13" xfId="94" applyNumberFormat="1" applyFont="1" applyFill="1" applyBorder="1" applyAlignment="1">
      <alignment horizontal="center"/>
    </xf>
    <xf numFmtId="3" fontId="4" fillId="34" borderId="13" xfId="0" applyNumberFormat="1" applyFont="1" applyFill="1" applyBorder="1" applyAlignment="1">
      <alignment horizontal="center"/>
    </xf>
    <xf numFmtId="0" fontId="4" fillId="35" borderId="13" xfId="0" applyFont="1" applyFill="1" applyBorder="1" applyAlignment="1">
      <alignment/>
    </xf>
    <xf numFmtId="3" fontId="4" fillId="35" borderId="13" xfId="0" applyNumberFormat="1" applyFont="1" applyFill="1" applyBorder="1" applyAlignment="1">
      <alignment horizontal="center" vertical="center"/>
    </xf>
    <xf numFmtId="0" fontId="4" fillId="35" borderId="13" xfId="0" applyFont="1" applyFill="1" applyBorder="1" applyAlignment="1">
      <alignment vertical="center"/>
    </xf>
    <xf numFmtId="3" fontId="4" fillId="35" borderId="13" xfId="0" applyNumberFormat="1" applyFont="1" applyFill="1" applyBorder="1" applyAlignment="1">
      <alignment horizontal="center"/>
    </xf>
    <xf numFmtId="0" fontId="4" fillId="0" borderId="0" xfId="0" applyFont="1" applyAlignment="1">
      <alignment/>
    </xf>
    <xf numFmtId="180" fontId="4" fillId="0" borderId="0" xfId="121" applyNumberFormat="1" applyFont="1" applyFill="1" applyAlignment="1">
      <alignment vertical="center"/>
      <protection/>
    </xf>
    <xf numFmtId="0" fontId="4" fillId="0" borderId="0" xfId="121" applyFont="1" applyFill="1" applyAlignment="1">
      <alignment vertical="center"/>
      <protection/>
    </xf>
    <xf numFmtId="0" fontId="4" fillId="0" borderId="0" xfId="121" applyFont="1" applyFill="1" applyBorder="1">
      <alignment/>
      <protection/>
    </xf>
    <xf numFmtId="3" fontId="4" fillId="0" borderId="0" xfId="121" applyNumberFormat="1" applyFont="1" applyFill="1" applyBorder="1" applyAlignment="1">
      <alignment vertical="center"/>
      <protection/>
    </xf>
    <xf numFmtId="3" fontId="124" fillId="0" borderId="0" xfId="0" applyNumberFormat="1" applyFont="1" applyBorder="1" applyAlignment="1">
      <alignment horizontal="right" vertical="center" wrapText="1"/>
    </xf>
    <xf numFmtId="1" fontId="124" fillId="0" borderId="10" xfId="0" applyNumberFormat="1" applyFont="1" applyBorder="1" applyAlignment="1">
      <alignment horizontal="left" vertical="center" wrapText="1"/>
    </xf>
    <xf numFmtId="3" fontId="124" fillId="0" borderId="10" xfId="0" applyNumberFormat="1" applyFont="1" applyBorder="1" applyAlignment="1">
      <alignment horizontal="right" vertical="center" wrapText="1"/>
    </xf>
    <xf numFmtId="0" fontId="124" fillId="0" borderId="0" xfId="0" applyFont="1" applyBorder="1" applyAlignment="1" applyProtection="1">
      <alignment horizontal="center" vertical="center" wrapText="1"/>
      <protection/>
    </xf>
    <xf numFmtId="1" fontId="124" fillId="0" borderId="13" xfId="0" applyNumberFormat="1" applyFont="1" applyBorder="1" applyAlignment="1">
      <alignment horizontal="left" vertical="center" wrapText="1"/>
    </xf>
    <xf numFmtId="3" fontId="124" fillId="0" borderId="13" xfId="0" applyNumberFormat="1" applyFont="1" applyBorder="1" applyAlignment="1">
      <alignment horizontal="right" vertical="center" wrapText="1"/>
    </xf>
    <xf numFmtId="0" fontId="134" fillId="0" borderId="0" xfId="0" applyFont="1" applyBorder="1" applyAlignment="1">
      <alignment/>
    </xf>
    <xf numFmtId="0" fontId="4" fillId="0" borderId="0" xfId="121" applyFont="1" applyFill="1" applyAlignment="1">
      <alignment horizontal="center" vertical="center"/>
      <protection/>
    </xf>
    <xf numFmtId="3" fontId="4" fillId="0" borderId="0" xfId="121" applyNumberFormat="1" applyFont="1" applyFill="1" applyAlignment="1">
      <alignment vertical="center"/>
      <protection/>
    </xf>
    <xf numFmtId="3" fontId="0" fillId="0" borderId="0" xfId="0" applyNumberFormat="1" applyBorder="1" applyAlignment="1">
      <alignment/>
    </xf>
    <xf numFmtId="4" fontId="4" fillId="34" borderId="13" xfId="0" applyNumberFormat="1" applyFont="1" applyFill="1" applyBorder="1" applyAlignment="1">
      <alignment horizontal="center"/>
    </xf>
    <xf numFmtId="9" fontId="124" fillId="0" borderId="0" xfId="0" applyNumberFormat="1" applyFont="1" applyAlignment="1">
      <alignment/>
    </xf>
    <xf numFmtId="1" fontId="124" fillId="0" borderId="0" xfId="0" applyNumberFormat="1" applyFont="1" applyAlignment="1">
      <alignment/>
    </xf>
    <xf numFmtId="3" fontId="124" fillId="0" borderId="0" xfId="0" applyNumberFormat="1" applyFont="1" applyAlignment="1">
      <alignment/>
    </xf>
    <xf numFmtId="0" fontId="124" fillId="0" borderId="0" xfId="0" applyFont="1" applyAlignment="1">
      <alignment/>
    </xf>
    <xf numFmtId="0" fontId="125" fillId="0" borderId="16" xfId="0" applyFont="1" applyBorder="1" applyAlignment="1">
      <alignment horizontal="center"/>
    </xf>
    <xf numFmtId="185" fontId="124" fillId="0" borderId="13" xfId="93" applyNumberFormat="1" applyFont="1" applyBorder="1" applyAlignment="1">
      <alignment/>
    </xf>
    <xf numFmtId="0" fontId="124" fillId="0" borderId="0" xfId="0" applyFont="1" applyAlignment="1">
      <alignment/>
    </xf>
    <xf numFmtId="0" fontId="125" fillId="0" borderId="14" xfId="0" applyFont="1" applyBorder="1" applyAlignment="1">
      <alignment horizontal="center" vertical="center" wrapText="1"/>
    </xf>
    <xf numFmtId="0" fontId="125" fillId="0" borderId="15" xfId="0" applyFont="1" applyBorder="1" applyAlignment="1">
      <alignment horizontal="center" vertical="center" wrapText="1"/>
    </xf>
    <xf numFmtId="0" fontId="124" fillId="0" borderId="14" xfId="0" applyFont="1" applyBorder="1" applyAlignment="1">
      <alignment horizontal="center" wrapText="1"/>
    </xf>
    <xf numFmtId="0" fontId="124" fillId="0" borderId="15" xfId="0" applyFont="1" applyBorder="1" applyAlignment="1">
      <alignment horizontal="center" wrapText="1"/>
    </xf>
    <xf numFmtId="0" fontId="125" fillId="0" borderId="18" xfId="0" applyFont="1" applyBorder="1" applyAlignment="1">
      <alignment horizontal="center"/>
    </xf>
    <xf numFmtId="0" fontId="125" fillId="0" borderId="16" xfId="0" applyFont="1" applyBorder="1" applyAlignment="1">
      <alignment horizontal="center"/>
    </xf>
    <xf numFmtId="0" fontId="124" fillId="0" borderId="13" xfId="0" applyFont="1" applyBorder="1" applyAlignment="1">
      <alignment horizontal="center"/>
    </xf>
    <xf numFmtId="0" fontId="125" fillId="0" borderId="13" xfId="0" applyFont="1" applyBorder="1" applyAlignment="1">
      <alignment horizontal="center"/>
    </xf>
    <xf numFmtId="0" fontId="125" fillId="0" borderId="0" xfId="0" applyFont="1" applyBorder="1" applyAlignment="1">
      <alignment/>
    </xf>
    <xf numFmtId="0" fontId="124" fillId="0" borderId="18" xfId="0" applyFont="1" applyBorder="1" applyAlignment="1">
      <alignment/>
    </xf>
    <xf numFmtId="0" fontId="124" fillId="0" borderId="16" xfId="0" applyFont="1" applyBorder="1" applyAlignment="1">
      <alignment/>
    </xf>
    <xf numFmtId="0" fontId="124" fillId="0" borderId="19" xfId="0" applyFont="1" applyBorder="1" applyAlignment="1">
      <alignment/>
    </xf>
    <xf numFmtId="181" fontId="124" fillId="0" borderId="13" xfId="170" applyNumberFormat="1" applyFont="1" applyBorder="1" applyAlignment="1">
      <alignment/>
    </xf>
    <xf numFmtId="0" fontId="131" fillId="0" borderId="0" xfId="114" applyFont="1" applyAlignment="1">
      <alignment horizontal="left"/>
      <protection/>
    </xf>
    <xf numFmtId="0" fontId="125" fillId="0" borderId="16" xfId="0" applyFont="1" applyBorder="1" applyAlignment="1">
      <alignment horizontal="center"/>
    </xf>
    <xf numFmtId="0" fontId="125" fillId="0" borderId="19" xfId="0" applyFont="1" applyBorder="1" applyAlignment="1">
      <alignment horizontal="center"/>
    </xf>
    <xf numFmtId="0" fontId="0" fillId="0" borderId="0" xfId="0" applyFill="1" applyAlignment="1">
      <alignment/>
    </xf>
    <xf numFmtId="182" fontId="0" fillId="0" borderId="0" xfId="0" applyNumberFormat="1" applyFill="1" applyAlignment="1">
      <alignment/>
    </xf>
    <xf numFmtId="3" fontId="0" fillId="0" borderId="0" xfId="0" applyNumberFormat="1" applyFill="1" applyAlignment="1">
      <alignment/>
    </xf>
    <xf numFmtId="9" fontId="0" fillId="0" borderId="0" xfId="170" applyFont="1" applyFill="1" applyAlignment="1">
      <alignment/>
    </xf>
    <xf numFmtId="0" fontId="124" fillId="0" borderId="0" xfId="0" applyFont="1" applyAlignment="1">
      <alignment/>
    </xf>
    <xf numFmtId="183" fontId="5" fillId="34" borderId="0" xfId="93" applyNumberFormat="1" applyFont="1" applyFill="1" applyBorder="1" applyAlignment="1">
      <alignment horizontal="center"/>
    </xf>
    <xf numFmtId="0" fontId="124" fillId="0" borderId="0" xfId="0" applyFont="1" applyAlignment="1">
      <alignment/>
    </xf>
    <xf numFmtId="0" fontId="125" fillId="0" borderId="16" xfId="0" applyFont="1" applyBorder="1" applyAlignment="1">
      <alignment horizontal="center"/>
    </xf>
    <xf numFmtId="0" fontId="125" fillId="0" borderId="19" xfId="0" applyFont="1" applyBorder="1" applyAlignment="1">
      <alignment horizontal="center"/>
    </xf>
    <xf numFmtId="0" fontId="128" fillId="0" borderId="0" xfId="0" applyFont="1" applyFill="1" applyBorder="1" applyAlignment="1">
      <alignment vertical="top"/>
    </xf>
    <xf numFmtId="0" fontId="135" fillId="0" borderId="0" xfId="0" applyFont="1" applyAlignment="1">
      <alignment horizontal="center" readingOrder="1"/>
    </xf>
    <xf numFmtId="0" fontId="125" fillId="0" borderId="19" xfId="0" applyFont="1" applyBorder="1" applyAlignment="1">
      <alignment horizontal="center"/>
    </xf>
    <xf numFmtId="0" fontId="125" fillId="0" borderId="19" xfId="0" applyFont="1" applyBorder="1" applyAlignment="1">
      <alignment horizontal="center"/>
    </xf>
    <xf numFmtId="0" fontId="125" fillId="0" borderId="19" xfId="0" applyFont="1" applyBorder="1" applyAlignment="1">
      <alignment horizontal="center"/>
    </xf>
    <xf numFmtId="0" fontId="6" fillId="0" borderId="0" xfId="121" applyFont="1" applyFill="1" applyBorder="1">
      <alignment/>
      <protection/>
    </xf>
    <xf numFmtId="3" fontId="6" fillId="0" borderId="0" xfId="121" applyNumberFormat="1" applyFont="1" applyFill="1" applyBorder="1">
      <alignment/>
      <protection/>
    </xf>
    <xf numFmtId="0" fontId="125" fillId="0" borderId="18" xfId="0" applyFont="1" applyBorder="1" applyAlignment="1">
      <alignment horizontal="center"/>
    </xf>
    <xf numFmtId="0" fontId="125" fillId="0" borderId="19" xfId="0" applyFont="1" applyBorder="1" applyAlignment="1">
      <alignment horizontal="center"/>
    </xf>
    <xf numFmtId="0" fontId="124" fillId="0" borderId="18" xfId="0" applyFont="1" applyBorder="1" applyAlignment="1">
      <alignment horizontal="left" vertical="center"/>
    </xf>
    <xf numFmtId="0" fontId="124" fillId="0" borderId="19" xfId="0" applyFont="1" applyBorder="1" applyAlignment="1">
      <alignment horizontal="left" vertical="center"/>
    </xf>
    <xf numFmtId="0" fontId="125" fillId="0" borderId="19" xfId="0" applyFont="1" applyBorder="1" applyAlignment="1">
      <alignment horizontal="center"/>
    </xf>
    <xf numFmtId="0" fontId="136" fillId="0" borderId="0" xfId="0" applyFont="1" applyAlignment="1">
      <alignment/>
    </xf>
    <xf numFmtId="0" fontId="91" fillId="0" borderId="0" xfId="0" applyFont="1" applyAlignment="1">
      <alignment/>
    </xf>
    <xf numFmtId="0" fontId="134" fillId="0" borderId="0" xfId="0" applyFont="1" applyBorder="1" applyAlignment="1" applyProtection="1">
      <alignment horizontal="left"/>
      <protection/>
    </xf>
    <xf numFmtId="0" fontId="134" fillId="0" borderId="0" xfId="0" applyFont="1" applyBorder="1" applyAlignment="1" applyProtection="1">
      <alignment horizontal="center"/>
      <protection/>
    </xf>
    <xf numFmtId="0" fontId="137" fillId="0" borderId="14" xfId="0" applyFont="1" applyBorder="1" applyAlignment="1">
      <alignment horizontal="center" vertical="center"/>
    </xf>
    <xf numFmtId="0" fontId="137" fillId="0" borderId="14" xfId="0" applyFont="1" applyBorder="1" applyAlignment="1">
      <alignment/>
    </xf>
    <xf numFmtId="0" fontId="137" fillId="0" borderId="15" xfId="0" applyFont="1" applyBorder="1" applyAlignment="1">
      <alignment/>
    </xf>
    <xf numFmtId="185" fontId="137" fillId="0" borderId="15" xfId="93" applyNumberFormat="1" applyFont="1" applyBorder="1" applyAlignment="1">
      <alignment/>
    </xf>
    <xf numFmtId="0" fontId="137" fillId="0" borderId="13" xfId="0" applyFont="1" applyBorder="1" applyAlignment="1">
      <alignment/>
    </xf>
    <xf numFmtId="0" fontId="138" fillId="0" borderId="18" xfId="0" applyFont="1" applyBorder="1" applyAlignment="1">
      <alignment horizontal="center"/>
    </xf>
    <xf numFmtId="0" fontId="138" fillId="0" borderId="20" xfId="0" applyFont="1" applyBorder="1" applyAlignment="1">
      <alignment horizontal="center"/>
    </xf>
    <xf numFmtId="0" fontId="137" fillId="0" borderId="0" xfId="0" applyFont="1" applyBorder="1" applyAlignment="1">
      <alignment/>
    </xf>
    <xf numFmtId="0" fontId="137" fillId="0" borderId="0" xfId="0" applyFont="1" applyAlignment="1">
      <alignment/>
    </xf>
    <xf numFmtId="0" fontId="137" fillId="0" borderId="13" xfId="0" applyFont="1" applyBorder="1" applyAlignment="1">
      <alignment horizontal="center" vertical="center"/>
    </xf>
    <xf numFmtId="0" fontId="12" fillId="0" borderId="0" xfId="0" applyFont="1" applyAlignment="1">
      <alignment/>
    </xf>
    <xf numFmtId="182" fontId="12" fillId="0" borderId="0" xfId="0" applyNumberFormat="1" applyFont="1" applyAlignment="1">
      <alignment/>
    </xf>
    <xf numFmtId="2" fontId="12" fillId="0" borderId="0" xfId="0" applyNumberFormat="1" applyFont="1" applyAlignment="1">
      <alignment/>
    </xf>
    <xf numFmtId="3" fontId="12" fillId="0" borderId="0" xfId="0" applyNumberFormat="1" applyFont="1" applyAlignment="1">
      <alignment/>
    </xf>
    <xf numFmtId="180" fontId="12" fillId="0" borderId="0" xfId="0" applyNumberFormat="1" applyFont="1" applyAlignment="1">
      <alignment/>
    </xf>
    <xf numFmtId="0" fontId="12" fillId="0" borderId="0" xfId="0" applyFont="1" applyFill="1" applyAlignment="1">
      <alignment/>
    </xf>
    <xf numFmtId="2" fontId="12" fillId="0" borderId="0" xfId="0" applyNumberFormat="1" applyFont="1" applyFill="1" applyAlignment="1">
      <alignment/>
    </xf>
    <xf numFmtId="0" fontId="124" fillId="0" borderId="0" xfId="0" applyFont="1" applyAlignment="1">
      <alignment/>
    </xf>
    <xf numFmtId="0" fontId="124" fillId="0" borderId="13" xfId="0" applyFont="1" applyBorder="1" applyAlignment="1">
      <alignment horizontal="center"/>
    </xf>
    <xf numFmtId="0" fontId="125" fillId="0" borderId="16" xfId="0" applyFont="1" applyBorder="1" applyAlignment="1">
      <alignment horizontal="center"/>
    </xf>
    <xf numFmtId="0" fontId="124" fillId="0" borderId="0" xfId="0" applyFont="1" applyAlignment="1">
      <alignment/>
    </xf>
    <xf numFmtId="185" fontId="124" fillId="0" borderId="0" xfId="0" applyNumberFormat="1" applyFont="1" applyAlignment="1">
      <alignment/>
    </xf>
    <xf numFmtId="3" fontId="124" fillId="0" borderId="13" xfId="0" applyNumberFormat="1" applyFont="1" applyBorder="1" applyAlignment="1">
      <alignment horizontal="center"/>
    </xf>
    <xf numFmtId="181" fontId="124" fillId="0" borderId="13" xfId="170" applyNumberFormat="1" applyFont="1" applyBorder="1" applyAlignment="1">
      <alignment horizontal="center"/>
    </xf>
    <xf numFmtId="0" fontId="124" fillId="0" borderId="0" xfId="0" applyFont="1" applyAlignment="1">
      <alignment/>
    </xf>
    <xf numFmtId="3" fontId="6" fillId="0" borderId="0" xfId="0" applyNumberFormat="1" applyFont="1" applyFill="1" applyBorder="1" applyAlignment="1">
      <alignment/>
    </xf>
    <xf numFmtId="0" fontId="124" fillId="0" borderId="0" xfId="0" applyFont="1" applyBorder="1" applyAlignment="1">
      <alignment horizontal="left"/>
    </xf>
    <xf numFmtId="0" fontId="124" fillId="0" borderId="13" xfId="0" applyFont="1" applyBorder="1" applyAlignment="1">
      <alignment horizontal="center"/>
    </xf>
    <xf numFmtId="185" fontId="137" fillId="0" borderId="0" xfId="93" applyNumberFormat="1" applyFont="1" applyBorder="1" applyAlignment="1">
      <alignment/>
    </xf>
    <xf numFmtId="181" fontId="4" fillId="35" borderId="13" xfId="170" applyNumberFormat="1" applyFont="1" applyFill="1" applyBorder="1" applyAlignment="1">
      <alignment horizontal="center"/>
    </xf>
    <xf numFmtId="0" fontId="139" fillId="0" borderId="13" xfId="0" applyFont="1" applyBorder="1" applyAlignment="1">
      <alignment horizontal="center" vertical="center"/>
    </xf>
    <xf numFmtId="0" fontId="139" fillId="0" borderId="13" xfId="0" applyFont="1" applyBorder="1" applyAlignment="1">
      <alignment horizontal="center" vertical="center" wrapText="1"/>
    </xf>
    <xf numFmtId="0" fontId="139" fillId="0" borderId="13" xfId="0" applyFont="1" applyBorder="1" applyAlignment="1">
      <alignment horizontal="center"/>
    </xf>
    <xf numFmtId="185" fontId="136" fillId="0" borderId="0" xfId="0" applyNumberFormat="1" applyFont="1" applyAlignment="1">
      <alignment/>
    </xf>
    <xf numFmtId="0" fontId="124" fillId="0" borderId="0" xfId="0" applyFont="1" applyAlignment="1">
      <alignment/>
    </xf>
    <xf numFmtId="0" fontId="139" fillId="0" borderId="13" xfId="0" applyFont="1" applyBorder="1" applyAlignment="1">
      <alignment horizontal="center"/>
    </xf>
    <xf numFmtId="0" fontId="124" fillId="0" borderId="13" xfId="0" applyFont="1" applyBorder="1" applyAlignment="1">
      <alignment horizontal="center"/>
    </xf>
    <xf numFmtId="0" fontId="124" fillId="0" borderId="0" xfId="0" applyFont="1" applyAlignment="1">
      <alignment/>
    </xf>
    <xf numFmtId="3" fontId="124" fillId="0" borderId="13" xfId="0" applyNumberFormat="1" applyFont="1" applyFill="1" applyBorder="1" applyAlignment="1">
      <alignment/>
    </xf>
    <xf numFmtId="0" fontId="125" fillId="0" borderId="21" xfId="0" applyFont="1" applyFill="1" applyBorder="1" applyAlignment="1">
      <alignment horizontal="center" vertical="center"/>
    </xf>
    <xf numFmtId="0" fontId="124" fillId="0" borderId="22" xfId="0" applyFont="1" applyBorder="1" applyAlignment="1">
      <alignment horizontal="center" vertical="center"/>
    </xf>
    <xf numFmtId="3" fontId="124" fillId="0" borderId="21" xfId="0" applyNumberFormat="1" applyFont="1" applyBorder="1" applyAlignment="1">
      <alignment horizontal="center" vertical="center"/>
    </xf>
    <xf numFmtId="181" fontId="124" fillId="0" borderId="21" xfId="170" applyNumberFormat="1" applyFont="1" applyBorder="1" applyAlignment="1">
      <alignment horizontal="center" vertical="center"/>
    </xf>
    <xf numFmtId="181" fontId="124" fillId="0" borderId="21" xfId="170" applyNumberFormat="1" applyFont="1" applyBorder="1" applyAlignment="1" quotePrefix="1">
      <alignment horizontal="center" vertical="center"/>
    </xf>
    <xf numFmtId="3" fontId="125" fillId="0" borderId="21" xfId="0" applyNumberFormat="1" applyFont="1" applyBorder="1" applyAlignment="1">
      <alignment horizontal="center" vertical="center"/>
    </xf>
    <xf numFmtId="0" fontId="125" fillId="0" borderId="22" xfId="0" applyFont="1" applyFill="1" applyBorder="1" applyAlignment="1">
      <alignment horizontal="center" vertical="center"/>
    </xf>
    <xf numFmtId="3" fontId="125" fillId="0" borderId="21" xfId="0" applyNumberFormat="1" applyFont="1" applyFill="1" applyBorder="1" applyAlignment="1">
      <alignment horizontal="center" vertical="center"/>
    </xf>
    <xf numFmtId="181" fontId="125" fillId="0" borderId="21" xfId="170" applyNumberFormat="1" applyFont="1" applyFill="1" applyBorder="1" applyAlignment="1">
      <alignment horizontal="center" vertical="center"/>
    </xf>
    <xf numFmtId="0" fontId="124" fillId="0" borderId="0" xfId="0" applyFont="1" applyFill="1" applyAlignment="1">
      <alignment/>
    </xf>
    <xf numFmtId="0" fontId="124" fillId="0" borderId="0" xfId="0" applyFont="1" applyAlignment="1">
      <alignment/>
    </xf>
    <xf numFmtId="3" fontId="0" fillId="0" borderId="23" xfId="0" applyNumberFormat="1" applyBorder="1" applyAlignment="1">
      <alignment/>
    </xf>
    <xf numFmtId="0" fontId="0" fillId="0" borderId="24" xfId="0" applyBorder="1" applyAlignment="1">
      <alignment/>
    </xf>
    <xf numFmtId="180" fontId="4" fillId="0" borderId="0" xfId="121" applyNumberFormat="1" applyFont="1" applyFill="1" applyBorder="1" applyAlignment="1">
      <alignment vertical="center"/>
      <protection/>
    </xf>
    <xf numFmtId="0" fontId="4" fillId="0" borderId="0" xfId="121" applyFont="1" applyFill="1" applyBorder="1" applyAlignment="1">
      <alignment vertical="center"/>
      <protection/>
    </xf>
    <xf numFmtId="0" fontId="4" fillId="0" borderId="0" xfId="121" applyFont="1" applyFill="1" applyBorder="1" applyAlignment="1">
      <alignment horizontal="center" vertical="center"/>
      <protection/>
    </xf>
    <xf numFmtId="3" fontId="3" fillId="0" borderId="0" xfId="121" applyNumberFormat="1" applyFont="1" applyFill="1" applyBorder="1" applyAlignment="1">
      <alignment vertical="center"/>
      <protection/>
    </xf>
    <xf numFmtId="0" fontId="13" fillId="34" borderId="13" xfId="0" applyFont="1" applyFill="1" applyBorder="1" applyAlignment="1">
      <alignment/>
    </xf>
    <xf numFmtId="185" fontId="124" fillId="0" borderId="13" xfId="93" applyNumberFormat="1" applyFont="1" applyFill="1" applyBorder="1" applyAlignment="1">
      <alignment/>
    </xf>
    <xf numFmtId="0" fontId="124" fillId="0" borderId="0" xfId="0" applyFont="1" applyAlignment="1">
      <alignment/>
    </xf>
    <xf numFmtId="0" fontId="124" fillId="0" borderId="0" xfId="0" applyFont="1" applyAlignment="1">
      <alignment/>
    </xf>
    <xf numFmtId="0" fontId="124" fillId="0" borderId="0" xfId="0" applyFont="1" applyAlignment="1">
      <alignment/>
    </xf>
    <xf numFmtId="9" fontId="140" fillId="34" borderId="13" xfId="170" applyFont="1" applyFill="1" applyBorder="1" applyAlignment="1">
      <alignment horizontal="center"/>
    </xf>
    <xf numFmtId="3" fontId="141" fillId="34" borderId="13" xfId="0" applyNumberFormat="1" applyFont="1" applyFill="1" applyBorder="1" applyAlignment="1">
      <alignment horizontal="center"/>
    </xf>
    <xf numFmtId="9" fontId="142" fillId="34" borderId="13" xfId="170" applyFont="1" applyFill="1" applyBorder="1" applyAlignment="1">
      <alignment horizontal="center"/>
    </xf>
    <xf numFmtId="3" fontId="141" fillId="34" borderId="13" xfId="94" applyNumberFormat="1" applyFont="1" applyFill="1" applyBorder="1" applyAlignment="1">
      <alignment horizontal="center"/>
    </xf>
    <xf numFmtId="3" fontId="141" fillId="35" borderId="13" xfId="0" applyNumberFormat="1" applyFont="1" applyFill="1" applyBorder="1" applyAlignment="1">
      <alignment horizontal="center" vertical="center"/>
    </xf>
    <xf numFmtId="180" fontId="141" fillId="34" borderId="13" xfId="0" applyNumberFormat="1" applyFont="1" applyFill="1" applyBorder="1" applyAlignment="1">
      <alignment horizontal="center"/>
    </xf>
    <xf numFmtId="181" fontId="143" fillId="35" borderId="13" xfId="170" applyNumberFormat="1" applyFont="1" applyFill="1" applyBorder="1" applyAlignment="1">
      <alignment horizontal="center"/>
    </xf>
    <xf numFmtId="181" fontId="141" fillId="35" borderId="13" xfId="170" applyNumberFormat="1" applyFont="1" applyFill="1" applyBorder="1" applyAlignment="1">
      <alignment horizontal="center"/>
    </xf>
    <xf numFmtId="182" fontId="4" fillId="0" borderId="0" xfId="0" applyNumberFormat="1" applyFont="1" applyAlignment="1">
      <alignment/>
    </xf>
    <xf numFmtId="0" fontId="144" fillId="36" borderId="25" xfId="0" applyFont="1" applyFill="1" applyBorder="1" applyAlignment="1">
      <alignment horizontal="center" vertical="top" wrapText="1"/>
    </xf>
    <xf numFmtId="0" fontId="144" fillId="36" borderId="26" xfId="0" applyFont="1" applyFill="1" applyBorder="1" applyAlignment="1">
      <alignment horizontal="center" vertical="top" wrapText="1"/>
    </xf>
    <xf numFmtId="0" fontId="144" fillId="0" borderId="22" xfId="0" applyFont="1" applyBorder="1" applyAlignment="1">
      <alignment horizontal="center" vertical="top" wrapText="1"/>
    </xf>
    <xf numFmtId="3" fontId="144" fillId="0" borderId="21" xfId="0" applyNumberFormat="1" applyFont="1" applyBorder="1" applyAlignment="1">
      <alignment horizontal="center" vertical="top" wrapText="1"/>
    </xf>
    <xf numFmtId="3" fontId="144" fillId="0" borderId="21" xfId="0" applyNumberFormat="1" applyFont="1" applyBorder="1" applyAlignment="1">
      <alignment horizontal="center" wrapText="1"/>
    </xf>
    <xf numFmtId="182" fontId="12" fillId="0" borderId="0" xfId="0" applyNumberFormat="1" applyFont="1" applyFill="1" applyAlignment="1">
      <alignment/>
    </xf>
    <xf numFmtId="0" fontId="0" fillId="0" borderId="27" xfId="0" applyBorder="1" applyAlignment="1">
      <alignment/>
    </xf>
    <xf numFmtId="3" fontId="0" fillId="0" borderId="16" xfId="0" applyNumberFormat="1" applyBorder="1" applyAlignment="1">
      <alignment/>
    </xf>
    <xf numFmtId="3" fontId="0" fillId="0" borderId="28" xfId="0" applyNumberFormat="1" applyBorder="1" applyAlignment="1">
      <alignment/>
    </xf>
    <xf numFmtId="3" fontId="0" fillId="3" borderId="23" xfId="0" applyNumberFormat="1" applyFill="1" applyBorder="1" applyAlignment="1">
      <alignment/>
    </xf>
    <xf numFmtId="3" fontId="0" fillId="3" borderId="28" xfId="0" applyNumberFormat="1" applyFill="1" applyBorder="1" applyAlignment="1">
      <alignment/>
    </xf>
    <xf numFmtId="0" fontId="145" fillId="0" borderId="0" xfId="0" applyFont="1" applyAlignment="1">
      <alignment/>
    </xf>
    <xf numFmtId="0" fontId="4" fillId="0" borderId="14" xfId="0" applyFont="1" applyBorder="1" applyAlignment="1">
      <alignment/>
    </xf>
    <xf numFmtId="3" fontId="4" fillId="0" borderId="0" xfId="0" applyNumberFormat="1" applyFont="1" applyBorder="1" applyAlignment="1">
      <alignment/>
    </xf>
    <xf numFmtId="3" fontId="4" fillId="0" borderId="14" xfId="0" applyNumberFormat="1" applyFont="1" applyBorder="1" applyAlignment="1">
      <alignment/>
    </xf>
    <xf numFmtId="0" fontId="4" fillId="0" borderId="11" xfId="0" applyFont="1" applyBorder="1" applyAlignment="1">
      <alignment/>
    </xf>
    <xf numFmtId="3" fontId="4" fillId="0" borderId="11" xfId="0" applyNumberFormat="1" applyFont="1" applyBorder="1" applyAlignment="1">
      <alignment/>
    </xf>
    <xf numFmtId="0" fontId="4" fillId="6" borderId="14" xfId="0" applyFont="1" applyFill="1" applyBorder="1" applyAlignment="1">
      <alignment horizontal="center" vertical="center"/>
    </xf>
    <xf numFmtId="0" fontId="122" fillId="0" borderId="29" xfId="0" applyFont="1" applyBorder="1" applyAlignment="1">
      <alignment horizontal="center" vertical="center"/>
    </xf>
    <xf numFmtId="0" fontId="122" fillId="0" borderId="17" xfId="0" applyFont="1" applyBorder="1" applyAlignment="1">
      <alignment horizontal="center" vertical="center"/>
    </xf>
    <xf numFmtId="0" fontId="122" fillId="0" borderId="30" xfId="0" applyFont="1" applyBorder="1" applyAlignment="1">
      <alignment horizontal="center" vertical="center"/>
    </xf>
    <xf numFmtId="0" fontId="124" fillId="0" borderId="0" xfId="0" applyFont="1" applyAlignment="1">
      <alignment/>
    </xf>
    <xf numFmtId="3" fontId="146" fillId="0" borderId="0" xfId="0" applyNumberFormat="1" applyFont="1" applyAlignment="1">
      <alignment/>
    </xf>
    <xf numFmtId="0" fontId="124" fillId="0" borderId="0" xfId="0" applyFont="1" applyAlignment="1">
      <alignment/>
    </xf>
    <xf numFmtId="0" fontId="124" fillId="0" borderId="0" xfId="0" applyFont="1" applyAlignment="1">
      <alignment/>
    </xf>
    <xf numFmtId="0" fontId="139" fillId="0" borderId="13" xfId="0" applyFont="1" applyBorder="1" applyAlignment="1">
      <alignment horizontal="center"/>
    </xf>
    <xf numFmtId="3" fontId="4" fillId="0" borderId="13" xfId="0" applyNumberFormat="1" applyFont="1" applyFill="1" applyBorder="1" applyAlignment="1">
      <alignment horizontal="center"/>
    </xf>
    <xf numFmtId="180" fontId="10" fillId="0" borderId="0" xfId="0" applyNumberFormat="1" applyFont="1" applyFill="1" applyBorder="1" applyAlignment="1">
      <alignment/>
    </xf>
    <xf numFmtId="180" fontId="6" fillId="0" borderId="0" xfId="0" applyNumberFormat="1" applyFont="1" applyFill="1" applyBorder="1" applyAlignment="1">
      <alignment/>
    </xf>
    <xf numFmtId="3" fontId="10" fillId="0" borderId="0" xfId="0" applyNumberFormat="1" applyFont="1" applyFill="1" applyBorder="1" applyAlignment="1">
      <alignment/>
    </xf>
    <xf numFmtId="0" fontId="124" fillId="0" borderId="0" xfId="0" applyFont="1" applyAlignment="1">
      <alignment/>
    </xf>
    <xf numFmtId="0" fontId="124" fillId="0" borderId="0" xfId="0" applyFont="1" applyAlignment="1">
      <alignment/>
    </xf>
    <xf numFmtId="183" fontId="137" fillId="0" borderId="0" xfId="0" applyNumberFormat="1" applyFont="1" applyBorder="1" applyAlignment="1">
      <alignment/>
    </xf>
    <xf numFmtId="0" fontId="138" fillId="0" borderId="0" xfId="0" applyFont="1" applyBorder="1" applyAlignment="1">
      <alignment horizontal="center"/>
    </xf>
    <xf numFmtId="183" fontId="0" fillId="0" borderId="14" xfId="0" applyNumberFormat="1" applyFont="1" applyBorder="1" applyAlignment="1">
      <alignment/>
    </xf>
    <xf numFmtId="185" fontId="0" fillId="0" borderId="14" xfId="93" applyNumberFormat="1" applyFont="1" applyBorder="1" applyAlignment="1">
      <alignment/>
    </xf>
    <xf numFmtId="185" fontId="0" fillId="0" borderId="14" xfId="93" applyNumberFormat="1" applyFont="1" applyBorder="1" applyAlignment="1">
      <alignment horizontal="center" vertical="center"/>
    </xf>
    <xf numFmtId="183" fontId="0" fillId="0" borderId="15" xfId="0" applyNumberFormat="1" applyFont="1" applyBorder="1" applyAlignment="1">
      <alignment/>
    </xf>
    <xf numFmtId="185" fontId="0" fillId="0" borderId="15" xfId="93" applyNumberFormat="1" applyFont="1" applyBorder="1" applyAlignment="1">
      <alignment/>
    </xf>
    <xf numFmtId="185" fontId="0" fillId="0" borderId="15" xfId="93" applyNumberFormat="1" applyFont="1" applyBorder="1" applyAlignment="1">
      <alignment horizontal="center" vertical="center"/>
    </xf>
    <xf numFmtId="0" fontId="122" fillId="0" borderId="16" xfId="0" applyFont="1" applyBorder="1" applyAlignment="1">
      <alignment horizontal="center"/>
    </xf>
    <xf numFmtId="0" fontId="0" fillId="0" borderId="0" xfId="0" applyFont="1" applyBorder="1" applyAlignment="1">
      <alignment/>
    </xf>
    <xf numFmtId="183" fontId="0" fillId="0" borderId="11" xfId="0" applyNumberFormat="1" applyFont="1" applyBorder="1" applyAlignment="1">
      <alignment/>
    </xf>
    <xf numFmtId="183" fontId="0" fillId="0" borderId="13" xfId="0" applyNumberFormat="1" applyFont="1" applyBorder="1" applyAlignment="1">
      <alignment/>
    </xf>
    <xf numFmtId="0" fontId="122" fillId="0" borderId="15" xfId="0" applyFont="1" applyBorder="1" applyAlignment="1">
      <alignment horizontal="center"/>
    </xf>
    <xf numFmtId="185" fontId="0" fillId="0" borderId="14" xfId="93" applyNumberFormat="1" applyFont="1" applyBorder="1" applyAlignment="1">
      <alignment/>
    </xf>
    <xf numFmtId="185" fontId="0" fillId="0" borderId="15" xfId="93" applyNumberFormat="1" applyFont="1" applyBorder="1" applyAlignment="1">
      <alignment/>
    </xf>
    <xf numFmtId="185" fontId="0" fillId="0" borderId="11" xfId="93" applyNumberFormat="1" applyFont="1" applyBorder="1" applyAlignment="1">
      <alignment/>
    </xf>
    <xf numFmtId="185" fontId="0" fillId="0" borderId="13" xfId="93" applyNumberFormat="1" applyFont="1" applyBorder="1" applyAlignment="1">
      <alignment/>
    </xf>
    <xf numFmtId="0" fontId="0" fillId="0" borderId="0" xfId="0" applyFont="1" applyAlignment="1">
      <alignment/>
    </xf>
    <xf numFmtId="9" fontId="91" fillId="0" borderId="0" xfId="171" applyFont="1" applyAlignment="1">
      <alignment/>
    </xf>
    <xf numFmtId="0" fontId="124" fillId="0" borderId="0" xfId="0" applyFont="1" applyAlignment="1">
      <alignment/>
    </xf>
    <xf numFmtId="0" fontId="12" fillId="0" borderId="0" xfId="0" applyFont="1" applyFill="1" applyAlignment="1">
      <alignment horizontal="right" wrapText="1"/>
    </xf>
    <xf numFmtId="0" fontId="78" fillId="0" borderId="0" xfId="0" applyFont="1" applyFill="1" applyAlignment="1">
      <alignment horizontal="center" vertical="center" wrapText="1"/>
    </xf>
    <xf numFmtId="3" fontId="12" fillId="0" borderId="0" xfId="0" applyNumberFormat="1" applyFont="1" applyFill="1" applyAlignment="1">
      <alignment/>
    </xf>
    <xf numFmtId="1" fontId="12" fillId="0" borderId="0" xfId="0" applyNumberFormat="1" applyFont="1" applyFill="1" applyAlignment="1">
      <alignment/>
    </xf>
    <xf numFmtId="9" fontId="12" fillId="0" borderId="0" xfId="170" applyFont="1" applyFill="1" applyAlignment="1">
      <alignment/>
    </xf>
    <xf numFmtId="17" fontId="0" fillId="0" borderId="0" xfId="0" applyNumberFormat="1" applyFont="1" applyAlignment="1">
      <alignment/>
    </xf>
    <xf numFmtId="180" fontId="0" fillId="0" borderId="0" xfId="0" applyNumberFormat="1" applyFont="1" applyAlignment="1">
      <alignment/>
    </xf>
    <xf numFmtId="0" fontId="124" fillId="0" borderId="0" xfId="0" applyFont="1" applyAlignment="1">
      <alignment/>
    </xf>
    <xf numFmtId="0" fontId="124" fillId="0" borderId="13" xfId="0" applyFont="1" applyBorder="1" applyAlignment="1">
      <alignment horizontal="center"/>
    </xf>
    <xf numFmtId="181" fontId="124" fillId="0" borderId="0" xfId="170" applyNumberFormat="1" applyFont="1" applyAlignment="1">
      <alignment/>
    </xf>
    <xf numFmtId="10" fontId="124" fillId="0" borderId="0" xfId="170" applyNumberFormat="1" applyFont="1" applyAlignment="1">
      <alignment/>
    </xf>
    <xf numFmtId="0" fontId="124" fillId="0" borderId="0" xfId="0" applyFont="1" applyAlignment="1">
      <alignment/>
    </xf>
    <xf numFmtId="0" fontId="124" fillId="0" borderId="0" xfId="0" applyFont="1" applyAlignment="1">
      <alignment/>
    </xf>
    <xf numFmtId="187" fontId="125" fillId="0" borderId="0" xfId="0" applyNumberFormat="1" applyFont="1" applyAlignment="1">
      <alignment/>
    </xf>
    <xf numFmtId="0" fontId="124" fillId="0" borderId="0" xfId="0" applyFont="1" applyAlignment="1">
      <alignment/>
    </xf>
    <xf numFmtId="181" fontId="3" fillId="0" borderId="31" xfId="171" applyNumberFormat="1" applyFont="1" applyFill="1" applyBorder="1" applyAlignment="1">
      <alignment horizontal="center" vertical="center"/>
    </xf>
    <xf numFmtId="4" fontId="4" fillId="0" borderId="32" xfId="116" applyNumberFormat="1" applyFont="1" applyFill="1" applyBorder="1" applyAlignment="1">
      <alignment horizontal="center" vertical="center"/>
      <protection/>
    </xf>
    <xf numFmtId="0" fontId="4" fillId="0" borderId="0" xfId="116">
      <alignment/>
      <protection/>
    </xf>
    <xf numFmtId="3" fontId="4" fillId="0" borderId="0" xfId="116" applyNumberFormat="1">
      <alignment/>
      <protection/>
    </xf>
    <xf numFmtId="2" fontId="4" fillId="0" borderId="0" xfId="116" applyNumberFormat="1">
      <alignment/>
      <protection/>
    </xf>
    <xf numFmtId="0" fontId="4" fillId="33" borderId="0" xfId="116" applyFill="1">
      <alignment/>
      <protection/>
    </xf>
    <xf numFmtId="0" fontId="4" fillId="33" borderId="0" xfId="116" applyFill="1" applyAlignment="1">
      <alignment horizontal="right" wrapText="1"/>
      <protection/>
    </xf>
    <xf numFmtId="3" fontId="124" fillId="0" borderId="0" xfId="0" applyNumberFormat="1" applyFont="1" applyBorder="1" applyAlignment="1">
      <alignment horizontal="center" vertical="center"/>
    </xf>
    <xf numFmtId="0" fontId="124" fillId="0" borderId="0" xfId="0" applyFont="1" applyAlignment="1">
      <alignment/>
    </xf>
    <xf numFmtId="3" fontId="124" fillId="0" borderId="0" xfId="0" applyNumberFormat="1" applyFont="1" applyAlignment="1">
      <alignment/>
    </xf>
    <xf numFmtId="181" fontId="124" fillId="0" borderId="0" xfId="170" applyNumberFormat="1" applyFont="1" applyAlignment="1">
      <alignment/>
    </xf>
    <xf numFmtId="0" fontId="124" fillId="0" borderId="0" xfId="0" applyFont="1" applyAlignment="1">
      <alignment/>
    </xf>
    <xf numFmtId="0" fontId="124" fillId="0" borderId="0" xfId="0" applyFont="1" applyAlignment="1">
      <alignment/>
    </xf>
    <xf numFmtId="0" fontId="124" fillId="0" borderId="0" xfId="0" applyFont="1" applyAlignment="1">
      <alignment/>
    </xf>
    <xf numFmtId="3" fontId="4" fillId="6" borderId="33" xfId="0" applyNumberFormat="1" applyFont="1" applyFill="1" applyBorder="1" applyAlignment="1">
      <alignment vertical="center"/>
    </xf>
    <xf numFmtId="3" fontId="4" fillId="6" borderId="14" xfId="0" applyNumberFormat="1" applyFont="1" applyFill="1" applyBorder="1" applyAlignment="1">
      <alignment vertical="center"/>
    </xf>
    <xf numFmtId="3" fontId="4" fillId="6" borderId="34" xfId="0" applyNumberFormat="1" applyFont="1" applyFill="1" applyBorder="1" applyAlignment="1">
      <alignment vertical="center"/>
    </xf>
    <xf numFmtId="3" fontId="4" fillId="6" borderId="16" xfId="0" applyNumberFormat="1" applyFont="1" applyFill="1" applyBorder="1" applyAlignment="1">
      <alignment vertical="center"/>
    </xf>
    <xf numFmtId="3" fontId="4" fillId="6" borderId="13" xfId="0" applyNumberFormat="1" applyFont="1" applyFill="1" applyBorder="1" applyAlignment="1">
      <alignment vertical="center"/>
    </xf>
    <xf numFmtId="3" fontId="4" fillId="0" borderId="0" xfId="0" applyNumberFormat="1" applyFont="1" applyAlignment="1">
      <alignment/>
    </xf>
    <xf numFmtId="180" fontId="0" fillId="0" borderId="0" xfId="0" applyNumberFormat="1" applyBorder="1" applyAlignment="1">
      <alignment horizontal="right" vertical="center" wrapText="1"/>
    </xf>
    <xf numFmtId="0" fontId="147" fillId="0" borderId="15" xfId="0" applyFont="1" applyBorder="1" applyAlignment="1">
      <alignment horizontal="center"/>
    </xf>
    <xf numFmtId="0" fontId="147" fillId="0" borderId="11" xfId="0" applyFont="1" applyBorder="1" applyAlignment="1">
      <alignment horizontal="center"/>
    </xf>
    <xf numFmtId="3" fontId="0" fillId="0" borderId="23" xfId="0" applyNumberFormat="1" applyFill="1" applyBorder="1" applyAlignment="1">
      <alignment/>
    </xf>
    <xf numFmtId="0" fontId="124" fillId="0" borderId="0" xfId="0" applyFont="1" applyAlignment="1">
      <alignment/>
    </xf>
    <xf numFmtId="0" fontId="125" fillId="0" borderId="16" xfId="0" applyFont="1" applyBorder="1" applyAlignment="1">
      <alignment horizontal="center"/>
    </xf>
    <xf numFmtId="0" fontId="124" fillId="0" borderId="0" xfId="0" applyFont="1" applyAlignment="1">
      <alignment/>
    </xf>
    <xf numFmtId="0" fontId="124" fillId="0" borderId="0" xfId="0" applyFont="1" applyAlignment="1">
      <alignment/>
    </xf>
    <xf numFmtId="3" fontId="125" fillId="0" borderId="19" xfId="0" applyNumberFormat="1" applyFont="1" applyBorder="1" applyAlignment="1">
      <alignment horizontal="center"/>
    </xf>
    <xf numFmtId="0" fontId="124" fillId="0" borderId="0" xfId="0" applyFont="1" applyAlignment="1">
      <alignment/>
    </xf>
    <xf numFmtId="183" fontId="0" fillId="0" borderId="14" xfId="0" applyNumberFormat="1" applyFont="1" applyBorder="1" applyAlignment="1">
      <alignment horizontal="center"/>
    </xf>
    <xf numFmtId="0" fontId="125" fillId="0" borderId="13" xfId="0" applyFont="1" applyBorder="1" applyAlignment="1">
      <alignment/>
    </xf>
    <xf numFmtId="3" fontId="125" fillId="0" borderId="13" xfId="0" applyNumberFormat="1" applyFont="1" applyBorder="1" applyAlignment="1">
      <alignment/>
    </xf>
    <xf numFmtId="0" fontId="12" fillId="0" borderId="18" xfId="0" applyFont="1" applyBorder="1" applyAlignment="1">
      <alignment horizontal="left" vertical="center"/>
    </xf>
    <xf numFmtId="0" fontId="12" fillId="0" borderId="19" xfId="0" applyFont="1" applyBorder="1" applyAlignment="1">
      <alignment horizontal="left" vertical="center"/>
    </xf>
    <xf numFmtId="180" fontId="12" fillId="0" borderId="13" xfId="0" applyNumberFormat="1" applyFont="1" applyBorder="1" applyAlignment="1">
      <alignment horizontal="right" vertical="center"/>
    </xf>
    <xf numFmtId="0" fontId="18" fillId="5" borderId="18" xfId="0" applyFont="1" applyFill="1" applyBorder="1" applyAlignment="1">
      <alignment horizontal="left" vertical="center"/>
    </xf>
    <xf numFmtId="0" fontId="12" fillId="5" borderId="19" xfId="0" applyFont="1" applyFill="1" applyBorder="1" applyAlignment="1">
      <alignment horizontal="left" vertical="center"/>
    </xf>
    <xf numFmtId="180" fontId="18" fillId="5" borderId="13" xfId="0" applyNumberFormat="1" applyFont="1" applyFill="1" applyBorder="1" applyAlignment="1">
      <alignment horizontal="right" vertical="center"/>
    </xf>
    <xf numFmtId="0" fontId="148" fillId="0" borderId="0" xfId="0" applyFont="1" applyAlignment="1">
      <alignment/>
    </xf>
    <xf numFmtId="0" fontId="124" fillId="0" borderId="0" xfId="0" applyFont="1" applyAlignment="1">
      <alignment/>
    </xf>
    <xf numFmtId="0" fontId="128" fillId="0" borderId="0" xfId="114" applyFont="1" applyAlignment="1">
      <alignment horizontal="center"/>
      <protection/>
    </xf>
    <xf numFmtId="0" fontId="124" fillId="0" borderId="0" xfId="0" applyFont="1" applyAlignment="1">
      <alignment/>
    </xf>
    <xf numFmtId="3" fontId="125" fillId="0" borderId="0" xfId="0" applyNumberFormat="1" applyFont="1" applyBorder="1" applyAlignment="1">
      <alignment/>
    </xf>
    <xf numFmtId="0" fontId="2" fillId="0" borderId="0" xfId="0" applyFont="1" applyAlignment="1">
      <alignment/>
    </xf>
    <xf numFmtId="0" fontId="124" fillId="0" borderId="0" xfId="0" applyFont="1" applyAlignment="1">
      <alignment/>
    </xf>
    <xf numFmtId="0" fontId="4" fillId="6" borderId="13" xfId="0" applyFont="1" applyFill="1" applyBorder="1" applyAlignment="1">
      <alignment horizontal="center"/>
    </xf>
    <xf numFmtId="0" fontId="124" fillId="0" borderId="0" xfId="0" applyFont="1" applyAlignment="1">
      <alignment/>
    </xf>
    <xf numFmtId="0" fontId="124" fillId="0" borderId="0" xfId="0" applyFont="1" applyAlignment="1">
      <alignment/>
    </xf>
    <xf numFmtId="188" fontId="124" fillId="0" borderId="0" xfId="0" applyNumberFormat="1" applyFont="1" applyAlignment="1">
      <alignment/>
    </xf>
    <xf numFmtId="0" fontId="0" fillId="0" borderId="0" xfId="0" applyAlignment="1">
      <alignment/>
    </xf>
    <xf numFmtId="3" fontId="124" fillId="0" borderId="10" xfId="0" applyNumberFormat="1" applyFont="1" applyBorder="1" applyAlignment="1">
      <alignment horizontal="right" vertical="center" wrapText="1"/>
    </xf>
    <xf numFmtId="0" fontId="124" fillId="0" borderId="0" xfId="0" applyFont="1" applyAlignment="1">
      <alignment/>
    </xf>
    <xf numFmtId="9" fontId="140" fillId="35" borderId="13" xfId="170" applyFont="1" applyFill="1" applyBorder="1" applyAlignment="1">
      <alignment horizontal="center"/>
    </xf>
    <xf numFmtId="0" fontId="124" fillId="0" borderId="0" xfId="0" applyFont="1" applyAlignment="1">
      <alignment/>
    </xf>
    <xf numFmtId="3" fontId="124" fillId="0" borderId="10" xfId="0" applyNumberFormat="1" applyFont="1" applyBorder="1" applyAlignment="1">
      <alignment horizontal="right" vertical="center" wrapText="1"/>
    </xf>
    <xf numFmtId="0" fontId="124" fillId="0" borderId="0" xfId="0" applyFont="1" applyAlignment="1">
      <alignment/>
    </xf>
    <xf numFmtId="3" fontId="124" fillId="0" borderId="0" xfId="0" applyNumberFormat="1" applyFont="1" applyAlignment="1">
      <alignment/>
    </xf>
    <xf numFmtId="181" fontId="0" fillId="0" borderId="0" xfId="0" applyNumberFormat="1" applyAlignment="1">
      <alignment/>
    </xf>
    <xf numFmtId="0" fontId="0" fillId="0" borderId="0" xfId="0" applyAlignment="1">
      <alignment/>
    </xf>
    <xf numFmtId="0" fontId="18" fillId="5" borderId="13" xfId="0" applyFont="1" applyFill="1" applyBorder="1" applyAlignment="1">
      <alignment horizontal="center" vertical="center"/>
    </xf>
    <xf numFmtId="0" fontId="18" fillId="5" borderId="13" xfId="0" applyFont="1" applyFill="1" applyBorder="1" applyAlignment="1">
      <alignment vertical="center"/>
    </xf>
    <xf numFmtId="0" fontId="124" fillId="0" borderId="0" xfId="0" applyFont="1" applyAlignment="1">
      <alignment/>
    </xf>
    <xf numFmtId="0" fontId="124" fillId="0" borderId="0" xfId="0" applyFont="1" applyAlignment="1">
      <alignment/>
    </xf>
    <xf numFmtId="0" fontId="4" fillId="34" borderId="0" xfId="0" applyFont="1" applyFill="1" applyBorder="1" applyAlignment="1">
      <alignment/>
    </xf>
    <xf numFmtId="183" fontId="4" fillId="34" borderId="0" xfId="93" applyNumberFormat="1" applyFont="1" applyFill="1" applyBorder="1" applyAlignment="1">
      <alignment/>
    </xf>
    <xf numFmtId="183" fontId="4" fillId="34" borderId="0" xfId="93" applyNumberFormat="1" applyFont="1" applyFill="1" applyBorder="1" applyAlignment="1">
      <alignment horizontal="center"/>
    </xf>
    <xf numFmtId="183" fontId="3" fillId="34" borderId="0" xfId="93" applyNumberFormat="1" applyFont="1" applyFill="1" applyBorder="1" applyAlignment="1">
      <alignment/>
    </xf>
    <xf numFmtId="0" fontId="3" fillId="0" borderId="0" xfId="0" applyFont="1" applyFill="1" applyBorder="1" applyAlignment="1">
      <alignment horizontal="center" vertical="center"/>
    </xf>
    <xf numFmtId="0" fontId="125" fillId="0" borderId="0" xfId="0" applyFont="1" applyBorder="1" applyAlignment="1">
      <alignment horizontal="center" vertical="center"/>
    </xf>
    <xf numFmtId="0" fontId="0" fillId="0" borderId="0" xfId="0" applyAlignment="1">
      <alignment/>
    </xf>
    <xf numFmtId="180" fontId="0" fillId="33" borderId="0" xfId="0" applyNumberFormat="1" applyFill="1" applyBorder="1" applyAlignment="1">
      <alignment horizontal="right" vertical="center" wrapText="1"/>
    </xf>
    <xf numFmtId="0" fontId="124" fillId="0" borderId="33" xfId="0" applyFont="1" applyBorder="1" applyAlignment="1">
      <alignment horizontal="center" vertical="center"/>
    </xf>
    <xf numFmtId="0" fontId="124" fillId="0" borderId="15" xfId="0" applyFont="1" applyBorder="1" applyAlignment="1">
      <alignment/>
    </xf>
    <xf numFmtId="3" fontId="124" fillId="0" borderId="13" xfId="0" applyNumberFormat="1" applyFont="1" applyBorder="1" applyAlignment="1">
      <alignment/>
    </xf>
    <xf numFmtId="182" fontId="124" fillId="0" borderId="13" xfId="0" applyNumberFormat="1" applyFont="1" applyBorder="1" applyAlignment="1">
      <alignment horizontal="center" vertical="center"/>
    </xf>
    <xf numFmtId="0" fontId="124" fillId="0" borderId="13" xfId="0" applyFont="1" applyBorder="1" applyAlignment="1">
      <alignment/>
    </xf>
    <xf numFmtId="0" fontId="0" fillId="0" borderId="35" xfId="0" applyFill="1" applyBorder="1" applyAlignment="1">
      <alignment/>
    </xf>
    <xf numFmtId="0" fontId="0" fillId="0" borderId="36" xfId="0" applyFill="1" applyBorder="1" applyAlignment="1">
      <alignment/>
    </xf>
    <xf numFmtId="0" fontId="0" fillId="0" borderId="31" xfId="0" applyFill="1" applyBorder="1" applyAlignment="1">
      <alignment/>
    </xf>
    <xf numFmtId="17" fontId="3" fillId="34" borderId="37" xfId="0" applyNumberFormat="1" applyFont="1" applyFill="1" applyBorder="1" applyAlignment="1">
      <alignment horizontal="center" vertical="center" wrapText="1"/>
    </xf>
    <xf numFmtId="0" fontId="0" fillId="0" borderId="38" xfId="0" applyFill="1" applyBorder="1" applyAlignment="1">
      <alignment vertical="center"/>
    </xf>
    <xf numFmtId="0" fontId="0" fillId="0" borderId="24" xfId="0" applyFill="1" applyBorder="1" applyAlignment="1">
      <alignment vertical="center"/>
    </xf>
    <xf numFmtId="0" fontId="0" fillId="0" borderId="39" xfId="0" applyFill="1" applyBorder="1" applyAlignment="1">
      <alignment vertical="center"/>
    </xf>
    <xf numFmtId="0" fontId="3" fillId="0" borderId="39" xfId="0" applyFont="1" applyFill="1" applyBorder="1" applyAlignment="1">
      <alignment vertical="center"/>
    </xf>
    <xf numFmtId="0" fontId="0" fillId="0" borderId="37" xfId="0" applyFill="1" applyBorder="1" applyAlignment="1">
      <alignment/>
    </xf>
    <xf numFmtId="4" fontId="3" fillId="0" borderId="40" xfId="0" applyNumberFormat="1" applyFont="1" applyFill="1" applyBorder="1" applyAlignment="1">
      <alignment horizontal="center" vertical="center"/>
    </xf>
    <xf numFmtId="4" fontId="3" fillId="0" borderId="41" xfId="0" applyNumberFormat="1" applyFont="1" applyFill="1" applyBorder="1" applyAlignment="1">
      <alignment horizontal="center" vertical="center"/>
    </xf>
    <xf numFmtId="4" fontId="3" fillId="0" borderId="42" xfId="0" applyNumberFormat="1" applyFont="1" applyFill="1" applyBorder="1" applyAlignment="1">
      <alignment horizontal="center" vertical="center"/>
    </xf>
    <xf numFmtId="4" fontId="124" fillId="0" borderId="32" xfId="0" applyNumberFormat="1" applyFont="1" applyFill="1" applyBorder="1" applyAlignment="1">
      <alignment horizontal="center" vertical="center"/>
    </xf>
    <xf numFmtId="4" fontId="124" fillId="0" borderId="43" xfId="0" applyNumberFormat="1" applyFont="1" applyFill="1" applyBorder="1" applyAlignment="1">
      <alignment horizontal="center" vertical="center"/>
    </xf>
    <xf numFmtId="4" fontId="124" fillId="0" borderId="39" xfId="0" applyNumberFormat="1" applyFont="1" applyFill="1" applyBorder="1" applyAlignment="1">
      <alignment horizontal="center" vertical="center"/>
    </xf>
    <xf numFmtId="4" fontId="124" fillId="0" borderId="31" xfId="0" applyNumberFormat="1" applyFont="1" applyFill="1" applyBorder="1" applyAlignment="1">
      <alignment horizontal="center" vertical="center"/>
    </xf>
    <xf numFmtId="4" fontId="124" fillId="0" borderId="44" xfId="0" applyNumberFormat="1" applyFont="1" applyFill="1" applyBorder="1" applyAlignment="1">
      <alignment horizontal="center" vertical="center"/>
    </xf>
    <xf numFmtId="181" fontId="124" fillId="0" borderId="35" xfId="171" applyNumberFormat="1" applyFont="1" applyFill="1" applyBorder="1" applyAlignment="1">
      <alignment horizontal="center" vertical="center"/>
    </xf>
    <xf numFmtId="181" fontId="124" fillId="0" borderId="36" xfId="171" applyNumberFormat="1" applyFont="1" applyFill="1" applyBorder="1" applyAlignment="1">
      <alignment horizontal="center" vertical="center"/>
    </xf>
    <xf numFmtId="181" fontId="124" fillId="0" borderId="37" xfId="171" applyNumberFormat="1" applyFont="1" applyFill="1" applyBorder="1" applyAlignment="1">
      <alignment horizontal="center" vertical="center"/>
    </xf>
    <xf numFmtId="181" fontId="125" fillId="0" borderId="37" xfId="171" applyNumberFormat="1" applyFont="1" applyFill="1" applyBorder="1" applyAlignment="1">
      <alignment horizontal="center" vertical="center"/>
    </xf>
    <xf numFmtId="181" fontId="125" fillId="0" borderId="35" xfId="171" applyNumberFormat="1" applyFont="1" applyFill="1" applyBorder="1" applyAlignment="1">
      <alignment horizontal="center" vertical="center"/>
    </xf>
    <xf numFmtId="181" fontId="124" fillId="0" borderId="31" xfId="171" applyNumberFormat="1" applyFont="1" applyFill="1" applyBorder="1" applyAlignment="1">
      <alignment horizontal="center" vertical="center"/>
    </xf>
    <xf numFmtId="180" fontId="3" fillId="34" borderId="45" xfId="0" applyNumberFormat="1" applyFont="1" applyFill="1" applyBorder="1" applyAlignment="1">
      <alignment horizontal="center" vertical="center"/>
    </xf>
    <xf numFmtId="0" fontId="0" fillId="0" borderId="0" xfId="0" applyAlignment="1">
      <alignment horizontal="left"/>
    </xf>
    <xf numFmtId="0" fontId="10" fillId="0" borderId="0" xfId="0" applyFont="1" applyFill="1" applyBorder="1" applyAlignment="1">
      <alignment/>
    </xf>
    <xf numFmtId="0" fontId="6" fillId="0" borderId="0" xfId="0" applyFont="1" applyFill="1" applyBorder="1" applyAlignment="1">
      <alignment/>
    </xf>
    <xf numFmtId="3" fontId="10" fillId="0" borderId="0" xfId="0" applyNumberFormat="1" applyFont="1" applyFill="1" applyBorder="1" applyAlignment="1">
      <alignment vertical="center" wrapText="1"/>
    </xf>
    <xf numFmtId="0" fontId="10" fillId="0" borderId="0" xfId="0" applyFont="1" applyFill="1" applyBorder="1" applyAlignment="1">
      <alignment horizontal="left" wrapText="1"/>
    </xf>
    <xf numFmtId="0" fontId="6" fillId="0" borderId="0" xfId="0" applyFont="1" applyFill="1" applyAlignment="1">
      <alignment vertical="distributed"/>
    </xf>
    <xf numFmtId="0" fontId="6" fillId="0" borderId="46" xfId="0" applyFont="1" applyFill="1" applyBorder="1" applyAlignment="1">
      <alignment/>
    </xf>
    <xf numFmtId="3" fontId="6" fillId="0" borderId="46" xfId="0" applyNumberFormat="1" applyFont="1" applyFill="1" applyBorder="1" applyAlignment="1">
      <alignment/>
    </xf>
    <xf numFmtId="0" fontId="10" fillId="0" borderId="17" xfId="0" applyFont="1" applyFill="1" applyBorder="1" applyAlignment="1">
      <alignment/>
    </xf>
    <xf numFmtId="185" fontId="0" fillId="34" borderId="14" xfId="93" applyNumberFormat="1" applyFont="1" applyFill="1" applyBorder="1" applyAlignment="1">
      <alignment/>
    </xf>
    <xf numFmtId="185" fontId="0" fillId="34" borderId="15" xfId="93" applyNumberFormat="1" applyFont="1" applyFill="1" applyBorder="1" applyAlignment="1">
      <alignment/>
    </xf>
    <xf numFmtId="185" fontId="0" fillId="34" borderId="11" xfId="93" applyNumberFormat="1" applyFont="1" applyFill="1" applyBorder="1" applyAlignment="1">
      <alignment/>
    </xf>
    <xf numFmtId="185" fontId="0" fillId="34" borderId="13" xfId="93" applyNumberFormat="1" applyFont="1" applyFill="1" applyBorder="1" applyAlignment="1">
      <alignment/>
    </xf>
    <xf numFmtId="0" fontId="10" fillId="0" borderId="47" xfId="0" applyFont="1" applyFill="1" applyBorder="1" applyAlignment="1" quotePrefix="1">
      <alignment horizontal="center" vertical="center"/>
    </xf>
    <xf numFmtId="0" fontId="10" fillId="0" borderId="47" xfId="0" applyFont="1" applyFill="1" applyBorder="1" applyAlignment="1">
      <alignment horizontal="center" vertical="center" wrapText="1"/>
    </xf>
    <xf numFmtId="3" fontId="124" fillId="0" borderId="10" xfId="0" applyNumberFormat="1" applyFont="1" applyFill="1" applyBorder="1" applyAlignment="1">
      <alignment horizontal="right" vertical="center" wrapText="1"/>
    </xf>
    <xf numFmtId="4" fontId="124" fillId="0" borderId="0" xfId="0" applyNumberFormat="1" applyFont="1" applyAlignment="1">
      <alignment/>
    </xf>
    <xf numFmtId="3" fontId="141" fillId="35" borderId="13" xfId="0" applyNumberFormat="1" applyFont="1" applyFill="1" applyBorder="1" applyAlignment="1">
      <alignment horizontal="center"/>
    </xf>
    <xf numFmtId="9" fontId="140" fillId="34" borderId="13" xfId="170" applyNumberFormat="1" applyFont="1" applyFill="1" applyBorder="1" applyAlignment="1">
      <alignment horizontal="center"/>
    </xf>
    <xf numFmtId="0" fontId="124" fillId="0" borderId="0" xfId="0" applyFont="1" applyAlignment="1">
      <alignment/>
    </xf>
    <xf numFmtId="0" fontId="125" fillId="0" borderId="16" xfId="0" applyFont="1" applyBorder="1" applyAlignment="1">
      <alignment horizontal="center"/>
    </xf>
    <xf numFmtId="3" fontId="124" fillId="0" borderId="10" xfId="0" applyNumberFormat="1" applyFont="1" applyBorder="1" applyAlignment="1">
      <alignment horizontal="right" vertical="center" wrapText="1"/>
    </xf>
    <xf numFmtId="0" fontId="125" fillId="0" borderId="17" xfId="0" applyFont="1" applyBorder="1" applyAlignment="1">
      <alignment/>
    </xf>
    <xf numFmtId="185" fontId="0" fillId="0" borderId="14" xfId="93" applyNumberFormat="1" applyFont="1" applyBorder="1" applyAlignment="1">
      <alignment horizontal="center"/>
    </xf>
    <xf numFmtId="185" fontId="0" fillId="0" borderId="15" xfId="93" applyNumberFormat="1" applyFont="1" applyBorder="1" applyAlignment="1">
      <alignment horizontal="center"/>
    </xf>
    <xf numFmtId="181" fontId="124" fillId="0" borderId="0" xfId="0" applyNumberFormat="1" applyFont="1" applyAlignment="1">
      <alignment/>
    </xf>
    <xf numFmtId="0" fontId="124" fillId="0" borderId="13" xfId="0" applyFont="1" applyBorder="1" applyAlignment="1">
      <alignment/>
    </xf>
    <xf numFmtId="0" fontId="124" fillId="0" borderId="33" xfId="0" applyFont="1" applyBorder="1" applyAlignment="1">
      <alignment horizontal="center" vertical="center"/>
    </xf>
    <xf numFmtId="0" fontId="124" fillId="0" borderId="0" xfId="0" applyFont="1" applyAlignment="1">
      <alignment/>
    </xf>
    <xf numFmtId="0" fontId="137" fillId="0" borderId="14" xfId="0" applyFont="1" applyBorder="1" applyAlignment="1">
      <alignment horizontal="center" vertical="center"/>
    </xf>
    <xf numFmtId="0" fontId="124" fillId="0" borderId="15" xfId="0" applyFont="1" applyBorder="1" applyAlignment="1">
      <alignment horizontal="center" vertical="center"/>
    </xf>
    <xf numFmtId="0" fontId="124" fillId="0" borderId="14" xfId="0" applyFont="1" applyBorder="1" applyAlignment="1">
      <alignment horizontal="center" wrapText="1"/>
    </xf>
    <xf numFmtId="0" fontId="124" fillId="0" borderId="15" xfId="0" applyFont="1" applyBorder="1" applyAlignment="1">
      <alignment horizontal="center" wrapText="1"/>
    </xf>
    <xf numFmtId="0" fontId="125" fillId="0" borderId="14" xfId="0" applyFont="1" applyBorder="1" applyAlignment="1">
      <alignment horizontal="center" vertical="center" wrapText="1"/>
    </xf>
    <xf numFmtId="0" fontId="125" fillId="0" borderId="15" xfId="0" applyFont="1" applyBorder="1" applyAlignment="1">
      <alignment horizontal="center" vertical="center" wrapText="1"/>
    </xf>
    <xf numFmtId="0" fontId="125" fillId="0" borderId="18" xfId="0" applyFont="1" applyBorder="1" applyAlignment="1">
      <alignment horizontal="center"/>
    </xf>
    <xf numFmtId="0" fontId="125" fillId="0" borderId="16" xfId="0" applyFont="1" applyBorder="1" applyAlignment="1">
      <alignment horizontal="center"/>
    </xf>
    <xf numFmtId="0" fontId="6" fillId="0" borderId="48" xfId="0" applyFont="1" applyFill="1" applyBorder="1" applyAlignment="1">
      <alignment/>
    </xf>
    <xf numFmtId="3" fontId="10" fillId="0" borderId="48" xfId="0" applyNumberFormat="1" applyFont="1" applyFill="1" applyBorder="1" applyAlignment="1">
      <alignment vertical="center" wrapText="1"/>
    </xf>
    <xf numFmtId="3" fontId="6" fillId="0" borderId="48" xfId="0" applyNumberFormat="1" applyFont="1" applyFill="1" applyBorder="1" applyAlignment="1">
      <alignment/>
    </xf>
    <xf numFmtId="3" fontId="10" fillId="0" borderId="48" xfId="0" applyNumberFormat="1" applyFont="1" applyFill="1" applyBorder="1" applyAlignment="1">
      <alignment/>
    </xf>
    <xf numFmtId="3" fontId="6" fillId="0" borderId="49" xfId="0" applyNumberFormat="1" applyFont="1" applyFill="1" applyBorder="1" applyAlignment="1">
      <alignment/>
    </xf>
    <xf numFmtId="3" fontId="125" fillId="0" borderId="16" xfId="0" applyNumberFormat="1" applyFont="1" applyBorder="1" applyAlignment="1">
      <alignment horizontal="center"/>
    </xf>
    <xf numFmtId="185" fontId="0" fillId="0" borderId="14" xfId="0" applyNumberFormat="1" applyFont="1" applyBorder="1" applyAlignment="1">
      <alignment/>
    </xf>
    <xf numFmtId="185" fontId="0" fillId="0" borderId="15" xfId="0" applyNumberFormat="1" applyFont="1" applyBorder="1" applyAlignment="1">
      <alignment/>
    </xf>
    <xf numFmtId="185" fontId="0" fillId="0" borderId="11" xfId="0" applyNumberFormat="1" applyFont="1" applyBorder="1" applyAlignment="1">
      <alignment/>
    </xf>
    <xf numFmtId="185" fontId="0" fillId="0" borderId="13" xfId="0" applyNumberFormat="1" applyFont="1" applyBorder="1" applyAlignment="1">
      <alignment/>
    </xf>
    <xf numFmtId="0" fontId="124" fillId="0" borderId="13" xfId="0" applyFont="1" applyBorder="1" applyAlignment="1">
      <alignment horizontal="center" wrapText="1"/>
    </xf>
    <xf numFmtId="181" fontId="0" fillId="0" borderId="14" xfId="170" applyNumberFormat="1" applyFont="1" applyBorder="1" applyAlignment="1">
      <alignment/>
    </xf>
    <xf numFmtId="0" fontId="125" fillId="0" borderId="50" xfId="0" applyFont="1" applyBorder="1" applyAlignment="1">
      <alignment horizontal="center"/>
    </xf>
    <xf numFmtId="181" fontId="0" fillId="0" borderId="11" xfId="170" applyNumberFormat="1" applyFont="1" applyBorder="1" applyAlignment="1">
      <alignment/>
    </xf>
    <xf numFmtId="181" fontId="0" fillId="0" borderId="13" xfId="170" applyNumberFormat="1" applyFont="1" applyBorder="1" applyAlignment="1">
      <alignment/>
    </xf>
    <xf numFmtId="181" fontId="124" fillId="0" borderId="14" xfId="170" applyNumberFormat="1" applyFont="1" applyBorder="1" applyAlignment="1">
      <alignment/>
    </xf>
    <xf numFmtId="181" fontId="0" fillId="0" borderId="15" xfId="170" applyNumberFormat="1" applyFont="1" applyBorder="1" applyAlignment="1">
      <alignment/>
    </xf>
    <xf numFmtId="0" fontId="109" fillId="30" borderId="0" xfId="91" applyAlignment="1">
      <alignment/>
    </xf>
    <xf numFmtId="17" fontId="3" fillId="0" borderId="45" xfId="0" applyNumberFormat="1" applyFont="1" applyFill="1" applyBorder="1" applyAlignment="1" quotePrefix="1">
      <alignment horizontal="center" vertical="center" wrapText="1"/>
    </xf>
    <xf numFmtId="180" fontId="124" fillId="0" borderId="32" xfId="0" applyNumberFormat="1" applyFont="1" applyFill="1" applyBorder="1" applyAlignment="1">
      <alignment horizontal="center" vertical="center"/>
    </xf>
    <xf numFmtId="180" fontId="124" fillId="0" borderId="43" xfId="0" applyNumberFormat="1" applyFont="1" applyFill="1" applyBorder="1" applyAlignment="1">
      <alignment horizontal="center" vertical="center"/>
    </xf>
    <xf numFmtId="182" fontId="124" fillId="0" borderId="13" xfId="0" applyNumberFormat="1" applyFont="1" applyBorder="1" applyAlignment="1">
      <alignment horizontal="center" vertical="center" wrapText="1"/>
    </xf>
    <xf numFmtId="0" fontId="124" fillId="0" borderId="33" xfId="0" applyFont="1" applyBorder="1" applyAlignment="1">
      <alignment horizontal="center" vertical="center" wrapText="1"/>
    </xf>
    <xf numFmtId="0" fontId="124" fillId="0" borderId="14" xfId="0" applyFont="1" applyBorder="1" applyAlignment="1">
      <alignment horizontal="center" vertical="center" wrapText="1"/>
    </xf>
    <xf numFmtId="2" fontId="149" fillId="0" borderId="0" xfId="0" applyNumberFormat="1" applyFont="1" applyAlignment="1">
      <alignment/>
    </xf>
    <xf numFmtId="182" fontId="150" fillId="0" borderId="0" xfId="0" applyNumberFormat="1" applyFont="1" applyAlignment="1">
      <alignment/>
    </xf>
    <xf numFmtId="0" fontId="150" fillId="0" borderId="0" xfId="0" applyFont="1" applyAlignment="1">
      <alignment/>
    </xf>
    <xf numFmtId="180" fontId="150" fillId="0" borderId="0" xfId="0" applyNumberFormat="1" applyFont="1" applyAlignment="1">
      <alignment/>
    </xf>
    <xf numFmtId="0" fontId="150" fillId="0" borderId="0" xfId="0" applyFont="1" applyFill="1" applyAlignment="1">
      <alignment/>
    </xf>
    <xf numFmtId="182" fontId="150" fillId="0" borderId="0" xfId="0" applyNumberFormat="1" applyFont="1" applyFill="1" applyAlignment="1">
      <alignment/>
    </xf>
    <xf numFmtId="0" fontId="124" fillId="0" borderId="0" xfId="0" applyFont="1" applyAlignment="1">
      <alignment/>
    </xf>
    <xf numFmtId="0" fontId="124" fillId="0" borderId="0" xfId="0" applyFont="1" applyAlignment="1">
      <alignment/>
    </xf>
    <xf numFmtId="0" fontId="4" fillId="0" borderId="0" xfId="116" applyFont="1">
      <alignment/>
      <protection/>
    </xf>
    <xf numFmtId="182" fontId="4" fillId="0" borderId="0" xfId="116" applyNumberFormat="1" applyFont="1">
      <alignment/>
      <protection/>
    </xf>
    <xf numFmtId="180" fontId="4" fillId="0" borderId="0" xfId="116" applyNumberFormat="1" applyFont="1">
      <alignment/>
      <protection/>
    </xf>
    <xf numFmtId="1" fontId="12" fillId="0" borderId="0" xfId="0" applyNumberFormat="1" applyFont="1" applyAlignment="1">
      <alignment/>
    </xf>
    <xf numFmtId="0" fontId="4" fillId="0" borderId="0" xfId="116" applyFont="1" applyAlignment="1">
      <alignment horizontal="right" wrapText="1"/>
      <protection/>
    </xf>
    <xf numFmtId="0" fontId="78" fillId="0" borderId="0" xfId="0" applyFont="1" applyAlignment="1">
      <alignment horizontal="center" vertical="center" wrapText="1"/>
    </xf>
    <xf numFmtId="0" fontId="124" fillId="0" borderId="0" xfId="0" applyFont="1" applyAlignment="1">
      <alignment/>
    </xf>
    <xf numFmtId="3" fontId="0" fillId="0" borderId="0" xfId="0" applyNumberFormat="1" applyFont="1" applyBorder="1" applyAlignment="1">
      <alignment horizontal="right" vertical="center" wrapText="1"/>
    </xf>
    <xf numFmtId="3" fontId="0" fillId="33" borderId="0" xfId="0" applyNumberFormat="1" applyFont="1" applyFill="1" applyBorder="1" applyAlignment="1">
      <alignment horizontal="right" vertical="center" wrapText="1"/>
    </xf>
    <xf numFmtId="3" fontId="0" fillId="0" borderId="0" xfId="0" applyNumberFormat="1" applyFont="1" applyAlignment="1">
      <alignment/>
    </xf>
    <xf numFmtId="0" fontId="124" fillId="0" borderId="0" xfId="0" applyFont="1" applyAlignment="1">
      <alignment/>
    </xf>
    <xf numFmtId="182" fontId="125" fillId="0" borderId="13" xfId="0" applyNumberFormat="1" applyFont="1" applyBorder="1" applyAlignment="1">
      <alignment horizontal="center" vertical="center"/>
    </xf>
    <xf numFmtId="181" fontId="0" fillId="0" borderId="11" xfId="170" applyNumberFormat="1" applyFont="1" applyBorder="1" applyAlignment="1" quotePrefix="1">
      <alignment horizontal="center"/>
    </xf>
    <xf numFmtId="181" fontId="0" fillId="0" borderId="14" xfId="0" applyNumberFormat="1" applyFont="1" applyBorder="1" applyAlignment="1">
      <alignment/>
    </xf>
    <xf numFmtId="181" fontId="0" fillId="0" borderId="15" xfId="0" applyNumberFormat="1" applyFont="1" applyBorder="1" applyAlignment="1">
      <alignment/>
    </xf>
    <xf numFmtId="181" fontId="0" fillId="0" borderId="11" xfId="0" applyNumberFormat="1" applyFont="1" applyBorder="1" applyAlignment="1">
      <alignment/>
    </xf>
    <xf numFmtId="181" fontId="0" fillId="0" borderId="13" xfId="0" applyNumberFormat="1" applyFont="1" applyBorder="1" applyAlignment="1">
      <alignment/>
    </xf>
    <xf numFmtId="183" fontId="0" fillId="0" borderId="14" xfId="0" applyNumberFormat="1" applyFont="1" applyBorder="1" applyAlignment="1">
      <alignment horizontal="center" vertical="center"/>
    </xf>
    <xf numFmtId="183" fontId="0" fillId="0" borderId="15" xfId="0" applyNumberFormat="1" applyFont="1" applyBorder="1" applyAlignment="1">
      <alignment horizontal="center" vertical="center"/>
    </xf>
    <xf numFmtId="181" fontId="0" fillId="0" borderId="14" xfId="170" applyNumberFormat="1" applyFont="1" applyBorder="1" applyAlignment="1">
      <alignment horizontal="center" vertical="center"/>
    </xf>
    <xf numFmtId="181" fontId="0" fillId="0" borderId="11" xfId="170" applyNumberFormat="1" applyFont="1" applyBorder="1" applyAlignment="1">
      <alignment horizontal="center" vertical="center"/>
    </xf>
    <xf numFmtId="0" fontId="124" fillId="0" borderId="0" xfId="0" applyFont="1" applyAlignment="1">
      <alignment/>
    </xf>
    <xf numFmtId="181" fontId="0" fillId="0" borderId="14" xfId="170" applyNumberFormat="1" applyFont="1" applyBorder="1" applyAlignment="1">
      <alignment/>
    </xf>
    <xf numFmtId="181" fontId="0" fillId="0" borderId="15" xfId="170" applyNumberFormat="1" applyFont="1" applyBorder="1" applyAlignment="1">
      <alignment/>
    </xf>
    <xf numFmtId="181" fontId="0" fillId="0" borderId="11" xfId="170" applyNumberFormat="1" applyFont="1" applyBorder="1" applyAlignment="1">
      <alignment/>
    </xf>
    <xf numFmtId="181" fontId="0" fillId="0" borderId="13" xfId="170" applyNumberFormat="1" applyFont="1" applyBorder="1" applyAlignment="1">
      <alignment/>
    </xf>
    <xf numFmtId="181" fontId="122" fillId="0" borderId="15" xfId="170" applyNumberFormat="1" applyFont="1" applyBorder="1" applyAlignment="1">
      <alignment horizontal="center"/>
    </xf>
    <xf numFmtId="0" fontId="124" fillId="0" borderId="0" xfId="0" applyFont="1" applyAlignment="1">
      <alignment/>
    </xf>
    <xf numFmtId="181" fontId="0" fillId="0" borderId="14" xfId="170" applyNumberFormat="1" applyFont="1" applyBorder="1" applyAlignment="1">
      <alignment/>
    </xf>
    <xf numFmtId="181" fontId="0" fillId="0" borderId="15" xfId="170" applyNumberFormat="1" applyFont="1" applyBorder="1" applyAlignment="1">
      <alignment/>
    </xf>
    <xf numFmtId="181" fontId="0" fillId="0" borderId="11" xfId="170" applyNumberFormat="1" applyFont="1" applyBorder="1" applyAlignment="1">
      <alignment/>
    </xf>
    <xf numFmtId="181" fontId="0" fillId="0" borderId="13" xfId="170" applyNumberFormat="1" applyFont="1" applyBorder="1" applyAlignment="1">
      <alignment/>
    </xf>
    <xf numFmtId="0" fontId="124" fillId="0" borderId="0" xfId="0" applyFont="1" applyAlignment="1">
      <alignment/>
    </xf>
    <xf numFmtId="0" fontId="144" fillId="0" borderId="51" xfId="0" applyFont="1" applyFill="1" applyBorder="1" applyAlignment="1">
      <alignment horizontal="center" vertical="top" wrapText="1"/>
    </xf>
    <xf numFmtId="3" fontId="144" fillId="0" borderId="52" xfId="0" applyNumberFormat="1" applyFont="1" applyFill="1" applyBorder="1" applyAlignment="1">
      <alignment horizontal="center" wrapText="1"/>
    </xf>
    <xf numFmtId="3" fontId="144" fillId="0" borderId="52" xfId="0" applyNumberFormat="1" applyFont="1" applyFill="1" applyBorder="1" applyAlignment="1">
      <alignment horizontal="center" vertical="top" wrapText="1"/>
    </xf>
    <xf numFmtId="0" fontId="124" fillId="0" borderId="0" xfId="0" applyFont="1" applyAlignment="1">
      <alignment/>
    </xf>
    <xf numFmtId="181" fontId="0" fillId="0" borderId="14" xfId="170" applyNumberFormat="1" applyFont="1" applyBorder="1" applyAlignment="1">
      <alignment/>
    </xf>
    <xf numFmtId="181" fontId="0" fillId="0" borderId="15" xfId="170" applyNumberFormat="1" applyFont="1" applyBorder="1" applyAlignment="1">
      <alignment/>
    </xf>
    <xf numFmtId="181" fontId="0" fillId="0" borderId="11" xfId="170" applyNumberFormat="1" applyFont="1" applyBorder="1" applyAlignment="1">
      <alignment/>
    </xf>
    <xf numFmtId="181" fontId="0" fillId="0" borderId="13" xfId="170" applyNumberFormat="1" applyFont="1" applyBorder="1" applyAlignment="1">
      <alignment/>
    </xf>
    <xf numFmtId="0" fontId="0" fillId="0" borderId="0" xfId="0" applyFill="1" applyBorder="1" applyAlignment="1">
      <alignment/>
    </xf>
    <xf numFmtId="181" fontId="0" fillId="0" borderId="0" xfId="170" applyNumberFormat="1" applyFont="1" applyAlignment="1">
      <alignment/>
    </xf>
    <xf numFmtId="0" fontId="124" fillId="0" borderId="0" xfId="0" applyFont="1" applyAlignment="1">
      <alignment/>
    </xf>
    <xf numFmtId="0" fontId="124" fillId="0" borderId="0" xfId="0" applyFont="1" applyAlignment="1">
      <alignment/>
    </xf>
    <xf numFmtId="0" fontId="137" fillId="0" borderId="14" xfId="0" applyFont="1" applyBorder="1" applyAlignment="1">
      <alignment horizontal="center" vertical="center"/>
    </xf>
    <xf numFmtId="9" fontId="147" fillId="34" borderId="13" xfId="170" applyFont="1" applyFill="1" applyBorder="1" applyAlignment="1">
      <alignment horizontal="center"/>
    </xf>
    <xf numFmtId="3" fontId="151" fillId="34" borderId="13" xfId="94" applyNumberFormat="1" applyFont="1" applyFill="1" applyBorder="1" applyAlignment="1">
      <alignment horizontal="center"/>
    </xf>
    <xf numFmtId="9" fontId="147" fillId="35" borderId="13" xfId="170" applyFont="1" applyFill="1" applyBorder="1" applyAlignment="1">
      <alignment horizontal="center"/>
    </xf>
    <xf numFmtId="3" fontId="151" fillId="35" borderId="13" xfId="0" applyNumberFormat="1" applyFont="1" applyFill="1" applyBorder="1" applyAlignment="1">
      <alignment horizontal="center" vertical="center"/>
    </xf>
    <xf numFmtId="3" fontId="151" fillId="34" borderId="13" xfId="0" applyNumberFormat="1" applyFont="1" applyFill="1" applyBorder="1" applyAlignment="1">
      <alignment horizontal="center"/>
    </xf>
    <xf numFmtId="183" fontId="5" fillId="34" borderId="53" xfId="93" applyNumberFormat="1" applyFont="1" applyFill="1" applyBorder="1" applyAlignment="1">
      <alignment/>
    </xf>
    <xf numFmtId="183" fontId="19" fillId="34" borderId="15" xfId="93" applyNumberFormat="1" applyFont="1" applyFill="1" applyBorder="1" applyAlignment="1">
      <alignment/>
    </xf>
    <xf numFmtId="183" fontId="19" fillId="34" borderId="14" xfId="93" applyNumberFormat="1" applyFont="1" applyFill="1" applyBorder="1" applyAlignment="1">
      <alignment/>
    </xf>
    <xf numFmtId="183" fontId="19" fillId="34" borderId="41" xfId="93" applyNumberFormat="1" applyFont="1" applyFill="1" applyBorder="1" applyAlignment="1">
      <alignment/>
    </xf>
    <xf numFmtId="183" fontId="19" fillId="34" borderId="53" xfId="93" applyNumberFormat="1" applyFont="1" applyFill="1" applyBorder="1" applyAlignment="1">
      <alignment/>
    </xf>
    <xf numFmtId="183" fontId="5" fillId="34" borderId="14" xfId="93" applyNumberFormat="1" applyFont="1" applyFill="1" applyBorder="1" applyAlignment="1">
      <alignment/>
    </xf>
    <xf numFmtId="3" fontId="0" fillId="0" borderId="0" xfId="0" applyNumberFormat="1" applyFont="1" applyFill="1" applyBorder="1" applyAlignment="1">
      <alignment horizontal="right" vertical="center" wrapText="1"/>
    </xf>
    <xf numFmtId="0" fontId="124" fillId="0" borderId="33" xfId="0" applyFont="1" applyBorder="1" applyAlignment="1">
      <alignment horizontal="center" vertical="center"/>
    </xf>
    <xf numFmtId="0" fontId="124" fillId="0" borderId="33" xfId="0" applyFont="1" applyBorder="1" applyAlignment="1">
      <alignment horizontal="center" vertical="top"/>
    </xf>
    <xf numFmtId="0" fontId="124" fillId="0" borderId="33" xfId="0" applyFont="1" applyBorder="1" applyAlignment="1">
      <alignment horizontal="center" vertical="top" wrapText="1"/>
    </xf>
    <xf numFmtId="0" fontId="124" fillId="0" borderId="14" xfId="0" applyFont="1" applyBorder="1" applyAlignment="1">
      <alignment horizontal="center" vertical="top" wrapText="1"/>
    </xf>
    <xf numFmtId="3" fontId="124" fillId="0" borderId="13" xfId="0" applyNumberFormat="1" applyFont="1" applyBorder="1" applyAlignment="1">
      <alignment horizontal="right"/>
    </xf>
    <xf numFmtId="189" fontId="124" fillId="0" borderId="13" xfId="93" applyNumberFormat="1" applyFont="1" applyBorder="1" applyAlignment="1">
      <alignment horizontal="center" vertical="center" wrapText="1"/>
    </xf>
    <xf numFmtId="181" fontId="124" fillId="0" borderId="13" xfId="170" applyNumberFormat="1" applyFont="1" applyBorder="1" applyAlignment="1">
      <alignment horizontal="center" vertical="center"/>
    </xf>
    <xf numFmtId="0" fontId="124" fillId="0" borderId="0" xfId="0" applyFont="1" applyAlignment="1">
      <alignment horizontal="left"/>
    </xf>
    <xf numFmtId="0" fontId="124" fillId="0" borderId="0" xfId="0" applyFont="1" applyAlignment="1">
      <alignment/>
    </xf>
    <xf numFmtId="0" fontId="128" fillId="0" borderId="0" xfId="114" applyFont="1" applyAlignment="1">
      <alignment horizontal="center" wrapText="1"/>
      <protection/>
    </xf>
    <xf numFmtId="17" fontId="128" fillId="0" borderId="0" xfId="114" applyNumberFormat="1" applyFont="1" applyAlignment="1" quotePrefix="1">
      <alignment horizontal="center"/>
      <protection/>
    </xf>
    <xf numFmtId="17" fontId="128" fillId="0" borderId="0" xfId="114" applyNumberFormat="1" applyFont="1" applyAlignment="1">
      <alignment horizontal="center"/>
      <protection/>
    </xf>
    <xf numFmtId="0" fontId="128" fillId="0" borderId="0" xfId="114" applyFont="1" applyAlignment="1">
      <alignment horizontal="center"/>
      <protection/>
    </xf>
    <xf numFmtId="0" fontId="152" fillId="0" borderId="0" xfId="114" applyFont="1" applyAlignment="1">
      <alignment horizontal="left" wrapText="1"/>
      <protection/>
    </xf>
    <xf numFmtId="0" fontId="153" fillId="0" borderId="0" xfId="114" applyFont="1" applyAlignment="1">
      <alignment horizontal="center"/>
      <protection/>
    </xf>
    <xf numFmtId="0" fontId="8" fillId="0" borderId="34" xfId="114" applyFont="1" applyBorder="1" applyAlignment="1">
      <alignment horizontal="justify" vertical="center" wrapText="1"/>
      <protection/>
    </xf>
    <xf numFmtId="0" fontId="8" fillId="0" borderId="0" xfId="114" applyFont="1" applyAlignment="1">
      <alignment horizontal="left"/>
      <protection/>
    </xf>
    <xf numFmtId="0" fontId="7" fillId="0" borderId="0" xfId="140" applyFont="1" applyBorder="1" applyAlignment="1" applyProtection="1">
      <alignment horizontal="center" vertical="center"/>
      <protection/>
    </xf>
    <xf numFmtId="0" fontId="19" fillId="0" borderId="54" xfId="0" applyFont="1" applyFill="1" applyBorder="1" applyAlignment="1">
      <alignment horizontal="center" vertical="center"/>
    </xf>
    <xf numFmtId="0" fontId="19" fillId="0" borderId="55" xfId="0" applyFont="1" applyFill="1" applyBorder="1" applyAlignment="1">
      <alignment horizontal="center" vertical="center"/>
    </xf>
    <xf numFmtId="0" fontId="19" fillId="0" borderId="56" xfId="0" applyFont="1" applyFill="1" applyBorder="1" applyAlignment="1">
      <alignment horizontal="center" vertical="center"/>
    </xf>
    <xf numFmtId="3" fontId="3" fillId="0" borderId="54" xfId="0" applyNumberFormat="1" applyFont="1" applyFill="1" applyBorder="1" applyAlignment="1">
      <alignment horizontal="center" vertical="center"/>
    </xf>
    <xf numFmtId="3" fontId="3" fillId="0" borderId="55" xfId="0" applyNumberFormat="1" applyFont="1" applyFill="1" applyBorder="1" applyAlignment="1">
      <alignment horizontal="center" vertical="center"/>
    </xf>
    <xf numFmtId="3" fontId="3" fillId="0" borderId="56" xfId="0" applyNumberFormat="1" applyFont="1" applyFill="1" applyBorder="1" applyAlignment="1">
      <alignment horizontal="center" vertical="center"/>
    </xf>
    <xf numFmtId="0" fontId="13" fillId="0" borderId="54" xfId="0" applyFont="1" applyFill="1" applyBorder="1" applyAlignment="1">
      <alignment horizontal="left" vertical="center"/>
    </xf>
    <xf numFmtId="0" fontId="13" fillId="0" borderId="55" xfId="0" applyFont="1" applyFill="1" applyBorder="1" applyAlignment="1">
      <alignment horizontal="left" vertical="center"/>
    </xf>
    <xf numFmtId="0" fontId="13" fillId="0" borderId="56" xfId="0" applyFont="1" applyFill="1" applyBorder="1" applyAlignment="1">
      <alignment horizontal="left" vertical="center"/>
    </xf>
    <xf numFmtId="0" fontId="3" fillId="34" borderId="35" xfId="0" applyNumberFormat="1" applyFont="1" applyFill="1" applyBorder="1" applyAlignment="1">
      <alignment horizontal="center" vertical="center"/>
    </xf>
    <xf numFmtId="0" fontId="3" fillId="34" borderId="31" xfId="0" applyNumberFormat="1" applyFont="1" applyFill="1" applyBorder="1" applyAlignment="1">
      <alignment horizontal="center" vertical="center"/>
    </xf>
    <xf numFmtId="3" fontId="3" fillId="0" borderId="54" xfId="116" applyNumberFormat="1" applyFont="1" applyFill="1" applyBorder="1" applyAlignment="1">
      <alignment horizontal="center" vertical="center"/>
      <protection/>
    </xf>
    <xf numFmtId="3" fontId="3" fillId="0" borderId="55" xfId="116" applyNumberFormat="1" applyFont="1" applyFill="1" applyBorder="1" applyAlignment="1">
      <alignment horizontal="center" vertical="center"/>
      <protection/>
    </xf>
    <xf numFmtId="3" fontId="3" fillId="0" borderId="56" xfId="116" applyNumberFormat="1" applyFont="1" applyFill="1" applyBorder="1" applyAlignment="1">
      <alignment horizontal="center" vertical="center"/>
      <protection/>
    </xf>
    <xf numFmtId="0" fontId="3" fillId="0" borderId="0" xfId="121" applyFont="1" applyFill="1" applyBorder="1" applyAlignment="1">
      <alignment horizontal="center" vertical="center" wrapText="1"/>
      <protection/>
    </xf>
    <xf numFmtId="0" fontId="10" fillId="0" borderId="17" xfId="0" applyFont="1" applyFill="1" applyBorder="1" applyAlignment="1">
      <alignment horizontal="center"/>
    </xf>
    <xf numFmtId="0" fontId="10" fillId="0" borderId="0" xfId="0" applyFont="1" applyFill="1" applyBorder="1" applyAlignment="1">
      <alignment horizontal="center"/>
    </xf>
    <xf numFmtId="0" fontId="10" fillId="0" borderId="0" xfId="0" applyFont="1" applyFill="1" applyBorder="1" applyAlignment="1">
      <alignment horizontal="left" vertical="center"/>
    </xf>
    <xf numFmtId="0" fontId="10" fillId="0" borderId="46" xfId="0" applyFont="1" applyFill="1" applyBorder="1" applyAlignment="1">
      <alignment horizontal="left" vertical="center"/>
    </xf>
    <xf numFmtId="0" fontId="10" fillId="0" borderId="0" xfId="0" applyFont="1" applyFill="1" applyBorder="1" applyAlignment="1" quotePrefix="1">
      <alignment horizontal="center" vertical="center"/>
    </xf>
    <xf numFmtId="0" fontId="10" fillId="0" borderId="46" xfId="0" applyFont="1" applyFill="1" applyBorder="1" applyAlignment="1" quotePrefix="1">
      <alignment horizontal="center" vertical="center"/>
    </xf>
    <xf numFmtId="0" fontId="10" fillId="0" borderId="33" xfId="0" applyFont="1" applyFill="1" applyBorder="1" applyAlignment="1" quotePrefix="1">
      <alignment horizontal="center" vertical="center"/>
    </xf>
    <xf numFmtId="0" fontId="10" fillId="0" borderId="49" xfId="0" applyFont="1" applyFill="1" applyBorder="1" applyAlignment="1" quotePrefix="1">
      <alignment horizontal="center" vertical="center"/>
    </xf>
    <xf numFmtId="0" fontId="3" fillId="0" borderId="0" xfId="0" applyFont="1" applyFill="1" applyBorder="1" applyAlignment="1">
      <alignment horizontal="center" vertical="center"/>
    </xf>
    <xf numFmtId="0" fontId="124" fillId="0" borderId="14" xfId="0" applyFont="1" applyBorder="1" applyAlignment="1">
      <alignment horizontal="center" vertical="center"/>
    </xf>
    <xf numFmtId="0" fontId="124" fillId="0" borderId="11" xfId="0" applyFont="1" applyBorder="1" applyAlignment="1">
      <alignment horizontal="center" vertical="center"/>
    </xf>
    <xf numFmtId="0" fontId="124" fillId="0" borderId="15" xfId="0" applyFont="1" applyBorder="1" applyAlignment="1">
      <alignment horizontal="center" vertical="center"/>
    </xf>
    <xf numFmtId="0" fontId="124" fillId="0" borderId="34" xfId="0" applyFont="1" applyBorder="1" applyAlignment="1">
      <alignment horizontal="center" vertical="top"/>
    </xf>
    <xf numFmtId="0" fontId="124" fillId="0" borderId="33" xfId="0" applyFont="1" applyBorder="1" applyAlignment="1">
      <alignment horizontal="center" vertical="top"/>
    </xf>
    <xf numFmtId="0" fontId="124" fillId="0" borderId="57" xfId="0" applyFont="1" applyBorder="1" applyAlignment="1">
      <alignment horizontal="center" vertical="top"/>
    </xf>
    <xf numFmtId="0" fontId="124" fillId="0" borderId="34" xfId="0" applyFont="1" applyBorder="1" applyAlignment="1">
      <alignment horizontal="center" vertical="center"/>
    </xf>
    <xf numFmtId="0" fontId="124" fillId="0" borderId="0" xfId="0" applyFont="1" applyBorder="1" applyAlignment="1">
      <alignment horizontal="center" vertical="center"/>
    </xf>
    <xf numFmtId="0" fontId="4" fillId="0" borderId="34" xfId="0" applyFont="1" applyFill="1" applyBorder="1" applyAlignment="1">
      <alignment horizontal="left"/>
    </xf>
    <xf numFmtId="0" fontId="4" fillId="0" borderId="0" xfId="0" applyFont="1" applyFill="1" applyBorder="1" applyAlignment="1">
      <alignment horizontal="left"/>
    </xf>
    <xf numFmtId="0" fontId="4" fillId="0" borderId="13" xfId="0" applyFont="1" applyFill="1" applyBorder="1" applyAlignment="1">
      <alignment horizontal="center" vertical="center" wrapText="1"/>
    </xf>
    <xf numFmtId="0" fontId="4" fillId="0" borderId="18" xfId="0" applyFont="1" applyBorder="1" applyAlignment="1">
      <alignment horizontal="center" wrapText="1"/>
    </xf>
    <xf numFmtId="0" fontId="4" fillId="0" borderId="16" xfId="0" applyFont="1" applyBorder="1" applyAlignment="1">
      <alignment horizontal="center" wrapText="1"/>
    </xf>
    <xf numFmtId="0" fontId="4" fillId="0" borderId="19" xfId="0" applyFont="1" applyBorder="1" applyAlignment="1">
      <alignment horizontal="center" wrapText="1"/>
    </xf>
    <xf numFmtId="0" fontId="141" fillId="0" borderId="13" xfId="0" applyFont="1" applyBorder="1" applyAlignment="1">
      <alignment horizontal="center" vertical="center" wrapText="1"/>
    </xf>
    <xf numFmtId="0" fontId="124" fillId="0" borderId="0" xfId="0" applyFont="1" applyFill="1" applyAlignment="1">
      <alignment horizontal="left" wrapText="1"/>
    </xf>
    <xf numFmtId="0" fontId="2" fillId="0" borderId="58" xfId="0" applyFont="1" applyBorder="1" applyAlignment="1" applyProtection="1">
      <alignment horizontal="left" vertical="center" wrapText="1"/>
      <protection/>
    </xf>
    <xf numFmtId="0" fontId="124" fillId="0" borderId="58" xfId="0" applyFont="1" applyBorder="1" applyAlignment="1" applyProtection="1">
      <alignment horizontal="left" vertical="center" wrapText="1"/>
      <protection/>
    </xf>
    <xf numFmtId="0" fontId="3" fillId="0" borderId="0" xfId="0" applyFont="1" applyAlignment="1">
      <alignment horizontal="center" vertical="center" wrapText="1"/>
    </xf>
    <xf numFmtId="0" fontId="124" fillId="0" borderId="0" xfId="0" applyFont="1" applyAlignment="1">
      <alignment/>
    </xf>
    <xf numFmtId="0" fontId="125" fillId="0" borderId="17" xfId="0" applyFont="1" applyBorder="1" applyAlignment="1">
      <alignment horizontal="center"/>
    </xf>
    <xf numFmtId="0" fontId="124" fillId="0" borderId="0" xfId="0" applyFont="1" applyBorder="1" applyAlignment="1">
      <alignment horizontal="left"/>
    </xf>
    <xf numFmtId="185" fontId="147" fillId="0" borderId="14" xfId="93" applyNumberFormat="1" applyFont="1" applyBorder="1" applyAlignment="1">
      <alignment horizontal="center" vertical="center" wrapText="1"/>
    </xf>
    <xf numFmtId="185" fontId="147" fillId="0" borderId="15" xfId="93" applyNumberFormat="1" applyFont="1" applyBorder="1" applyAlignment="1">
      <alignment horizontal="center" vertical="center" wrapText="1"/>
    </xf>
    <xf numFmtId="0" fontId="137" fillId="0" borderId="14" xfId="0" applyFont="1" applyBorder="1" applyAlignment="1">
      <alignment horizontal="center" vertical="center"/>
    </xf>
    <xf numFmtId="0" fontId="137" fillId="0" borderId="15" xfId="0" applyFont="1" applyBorder="1" applyAlignment="1">
      <alignment horizontal="center" vertical="center"/>
    </xf>
    <xf numFmtId="0" fontId="124" fillId="0" borderId="18" xfId="0" applyFont="1" applyBorder="1" applyAlignment="1">
      <alignment horizontal="center" wrapText="1"/>
    </xf>
    <xf numFmtId="0" fontId="124" fillId="0" borderId="16" xfId="0" applyFont="1" applyBorder="1" applyAlignment="1">
      <alignment horizontal="center" wrapText="1"/>
    </xf>
    <xf numFmtId="0" fontId="124" fillId="0" borderId="19" xfId="0" applyFont="1" applyBorder="1" applyAlignment="1">
      <alignment horizontal="center" wrapText="1"/>
    </xf>
    <xf numFmtId="0" fontId="124" fillId="0" borderId="14" xfId="0" applyFont="1" applyBorder="1" applyAlignment="1">
      <alignment horizontal="center" wrapText="1"/>
    </xf>
    <xf numFmtId="0" fontId="124" fillId="0" borderId="15" xfId="0" applyFont="1" applyBorder="1" applyAlignment="1">
      <alignment horizontal="center" wrapText="1"/>
    </xf>
    <xf numFmtId="0" fontId="124" fillId="0" borderId="18" xfId="0" applyFont="1" applyBorder="1" applyAlignment="1">
      <alignment horizontal="center" vertical="center"/>
    </xf>
    <xf numFmtId="0" fontId="124" fillId="0" borderId="16" xfId="0" applyFont="1" applyBorder="1" applyAlignment="1">
      <alignment horizontal="center" vertical="center"/>
    </xf>
    <xf numFmtId="0" fontId="124" fillId="0" borderId="19" xfId="0" applyFont="1" applyBorder="1" applyAlignment="1">
      <alignment horizontal="center" vertical="center"/>
    </xf>
    <xf numFmtId="0" fontId="125" fillId="0" borderId="17" xfId="0" applyFont="1" applyBorder="1" applyAlignment="1">
      <alignment horizontal="center" vertical="center"/>
    </xf>
    <xf numFmtId="0" fontId="125" fillId="0" borderId="14" xfId="0" applyFont="1" applyBorder="1" applyAlignment="1">
      <alignment horizontal="center" vertical="center" wrapText="1"/>
    </xf>
    <xf numFmtId="0" fontId="125" fillId="0" borderId="15" xfId="0" applyFont="1" applyBorder="1" applyAlignment="1">
      <alignment horizontal="center" vertical="center" wrapText="1"/>
    </xf>
    <xf numFmtId="183" fontId="4" fillId="34" borderId="53" xfId="93" applyNumberFormat="1" applyFont="1" applyFill="1" applyBorder="1" applyAlignment="1">
      <alignment horizontal="center" vertical="center" wrapText="1"/>
    </xf>
    <xf numFmtId="183" fontId="4" fillId="34" borderId="11" xfId="93" applyNumberFormat="1" applyFont="1" applyFill="1" applyBorder="1" applyAlignment="1">
      <alignment horizontal="center" vertical="center" wrapText="1"/>
    </xf>
    <xf numFmtId="183" fontId="4" fillId="34" borderId="41" xfId="93" applyNumberFormat="1" applyFont="1" applyFill="1" applyBorder="1" applyAlignment="1">
      <alignment horizontal="center" vertical="center" wrapText="1"/>
    </xf>
    <xf numFmtId="0" fontId="139" fillId="0" borderId="13" xfId="0" applyFont="1" applyBorder="1" applyAlignment="1">
      <alignment horizontal="center" vertical="center"/>
    </xf>
    <xf numFmtId="0" fontId="154" fillId="0" borderId="18" xfId="0" applyFont="1" applyBorder="1" applyAlignment="1">
      <alignment horizontal="center" vertical="center" wrapText="1"/>
    </xf>
    <xf numFmtId="0" fontId="154" fillId="0" borderId="16" xfId="0" applyFont="1" applyBorder="1" applyAlignment="1">
      <alignment horizontal="center" vertical="center" wrapText="1"/>
    </xf>
    <xf numFmtId="0" fontId="154" fillId="0" borderId="19" xfId="0" applyFont="1" applyBorder="1" applyAlignment="1">
      <alignment horizontal="center" vertical="center" wrapText="1"/>
    </xf>
    <xf numFmtId="0" fontId="124" fillId="0" borderId="18" xfId="0" applyFont="1" applyFill="1" applyBorder="1" applyAlignment="1">
      <alignment horizontal="left"/>
    </xf>
    <xf numFmtId="0" fontId="124" fillId="0" borderId="16" xfId="0" applyFont="1" applyFill="1" applyBorder="1" applyAlignment="1">
      <alignment horizontal="left"/>
    </xf>
    <xf numFmtId="0" fontId="124" fillId="0" borderId="19" xfId="0" applyFont="1" applyFill="1" applyBorder="1" applyAlignment="1">
      <alignment horizontal="left"/>
    </xf>
    <xf numFmtId="0" fontId="125" fillId="0" borderId="18" xfId="0" applyFont="1" applyBorder="1" applyAlignment="1">
      <alignment horizontal="center"/>
    </xf>
    <xf numFmtId="0" fontId="125" fillId="0" borderId="19" xfId="0" applyFont="1" applyBorder="1" applyAlignment="1">
      <alignment horizontal="center"/>
    </xf>
    <xf numFmtId="0" fontId="125" fillId="0" borderId="16" xfId="0" applyFont="1" applyBorder="1" applyAlignment="1">
      <alignment horizontal="center"/>
    </xf>
    <xf numFmtId="0" fontId="124" fillId="0" borderId="33" xfId="0" applyFont="1" applyBorder="1" applyAlignment="1">
      <alignment horizontal="center" vertical="center"/>
    </xf>
    <xf numFmtId="0" fontId="124" fillId="0" borderId="57" xfId="0" applyFont="1" applyBorder="1" applyAlignment="1">
      <alignment horizontal="center" vertical="center"/>
    </xf>
    <xf numFmtId="0" fontId="124" fillId="0" borderId="20" xfId="0" applyFont="1" applyBorder="1" applyAlignment="1">
      <alignment horizontal="center" vertical="center"/>
    </xf>
    <xf numFmtId="0" fontId="124" fillId="0" borderId="17" xfId="0" applyFont="1" applyBorder="1" applyAlignment="1">
      <alignment horizontal="center" vertical="center"/>
    </xf>
    <xf numFmtId="0" fontId="124" fillId="0" borderId="50" xfId="0" applyFont="1" applyBorder="1" applyAlignment="1">
      <alignment horizontal="center" vertical="center"/>
    </xf>
    <xf numFmtId="0" fontId="124" fillId="0" borderId="18" xfId="0" applyFont="1" applyBorder="1" applyAlignment="1">
      <alignment horizontal="center"/>
    </xf>
    <xf numFmtId="0" fontId="124" fillId="0" borderId="16" xfId="0" applyFont="1" applyBorder="1" applyAlignment="1">
      <alignment horizontal="center"/>
    </xf>
    <xf numFmtId="0" fontId="124" fillId="0" borderId="19" xfId="0" applyFont="1" applyBorder="1" applyAlignment="1">
      <alignment horizontal="center"/>
    </xf>
    <xf numFmtId="0" fontId="124" fillId="0" borderId="18" xfId="0" applyFont="1" applyBorder="1" applyAlignment="1">
      <alignment horizontal="left" vertical="center"/>
    </xf>
    <xf numFmtId="0" fontId="124" fillId="0" borderId="19" xfId="0" applyFont="1" applyBorder="1" applyAlignment="1">
      <alignment horizontal="left" vertical="center"/>
    </xf>
    <xf numFmtId="0" fontId="125" fillId="0" borderId="33" xfId="0" applyFont="1" applyBorder="1" applyAlignment="1">
      <alignment horizontal="center" vertical="center"/>
    </xf>
    <xf numFmtId="0" fontId="125" fillId="0" borderId="57" xfId="0" applyFont="1" applyBorder="1" applyAlignment="1">
      <alignment horizontal="center" vertical="center"/>
    </xf>
    <xf numFmtId="0" fontId="125" fillId="0" borderId="20" xfId="0" applyFont="1" applyBorder="1" applyAlignment="1">
      <alignment horizontal="center" vertical="center"/>
    </xf>
    <xf numFmtId="0" fontId="125" fillId="0" borderId="50" xfId="0" applyFont="1" applyBorder="1" applyAlignment="1">
      <alignment horizontal="center" vertical="center"/>
    </xf>
    <xf numFmtId="0" fontId="124" fillId="0" borderId="18" xfId="0" applyFont="1" applyBorder="1" applyAlignment="1">
      <alignment horizontal="left"/>
    </xf>
    <xf numFmtId="0" fontId="124" fillId="0" borderId="19" xfId="0" applyFont="1" applyBorder="1" applyAlignment="1">
      <alignment horizontal="left"/>
    </xf>
    <xf numFmtId="0" fontId="137" fillId="0" borderId="0" xfId="0" applyFont="1" applyAlignment="1">
      <alignment horizontal="left" vertical="top" wrapText="1"/>
    </xf>
    <xf numFmtId="0" fontId="124" fillId="0" borderId="59" xfId="0" applyFont="1" applyFill="1" applyBorder="1" applyAlignment="1">
      <alignment horizontal="center" vertical="center" wrapText="1"/>
    </xf>
    <xf numFmtId="0" fontId="124" fillId="0" borderId="22" xfId="0" applyFont="1" applyFill="1" applyBorder="1" applyAlignment="1">
      <alignment horizontal="center" vertical="center" wrapText="1"/>
    </xf>
    <xf numFmtId="0" fontId="148" fillId="0" borderId="60" xfId="0" applyFont="1" applyBorder="1" applyAlignment="1">
      <alignment horizontal="left" vertical="center"/>
    </xf>
    <xf numFmtId="0" fontId="124" fillId="0" borderId="61" xfId="0" applyFont="1" applyBorder="1" applyAlignment="1">
      <alignment horizontal="left" vertical="center"/>
    </xf>
    <xf numFmtId="0" fontId="124" fillId="0" borderId="26" xfId="0" applyFont="1" applyBorder="1" applyAlignment="1">
      <alignment horizontal="left" vertical="center"/>
    </xf>
    <xf numFmtId="0" fontId="125" fillId="0" borderId="59" xfId="0" applyFont="1" applyFill="1" applyBorder="1" applyAlignment="1">
      <alignment horizontal="center" vertical="center"/>
    </xf>
    <xf numFmtId="0" fontId="125" fillId="0" borderId="22" xfId="0" applyFont="1" applyFill="1" applyBorder="1" applyAlignment="1">
      <alignment horizontal="center" vertical="center"/>
    </xf>
    <xf numFmtId="0" fontId="125" fillId="0" borderId="60" xfId="0" applyFont="1" applyFill="1" applyBorder="1" applyAlignment="1">
      <alignment horizontal="center" vertical="center"/>
    </xf>
    <xf numFmtId="0" fontId="125" fillId="0" borderId="61" xfId="0" applyFont="1" applyFill="1" applyBorder="1" applyAlignment="1">
      <alignment horizontal="center" vertical="center"/>
    </xf>
    <xf numFmtId="0" fontId="125" fillId="0" borderId="26" xfId="0" applyFont="1" applyFill="1" applyBorder="1" applyAlignment="1">
      <alignment horizontal="center" vertical="center"/>
    </xf>
    <xf numFmtId="0" fontId="122" fillId="0" borderId="38" xfId="0" applyFont="1" applyFill="1" applyBorder="1" applyAlignment="1">
      <alignment horizontal="center" vertical="center"/>
    </xf>
    <xf numFmtId="0" fontId="122" fillId="0" borderId="62" xfId="0" applyFont="1" applyFill="1" applyBorder="1" applyAlignment="1">
      <alignment horizontal="center" vertical="center"/>
    </xf>
    <xf numFmtId="0" fontId="122" fillId="0" borderId="63" xfId="0" applyFont="1" applyFill="1" applyBorder="1" applyAlignment="1">
      <alignment horizontal="center" vertical="center"/>
    </xf>
    <xf numFmtId="0" fontId="0" fillId="0" borderId="39" xfId="0" applyFont="1" applyBorder="1" applyAlignment="1">
      <alignment horizontal="center"/>
    </xf>
    <xf numFmtId="0" fontId="0" fillId="0" borderId="44" xfId="0" applyFont="1" applyBorder="1" applyAlignment="1">
      <alignment horizontal="center"/>
    </xf>
    <xf numFmtId="0" fontId="0" fillId="0" borderId="64" xfId="0" applyFont="1" applyBorder="1" applyAlignment="1">
      <alignment horizontal="center"/>
    </xf>
    <xf numFmtId="0" fontId="0" fillId="0" borderId="18" xfId="0" applyFill="1" applyBorder="1" applyAlignment="1">
      <alignment horizontal="left" wrapText="1"/>
    </xf>
    <xf numFmtId="0" fontId="0" fillId="0" borderId="16" xfId="0" applyFill="1" applyBorder="1" applyAlignment="1">
      <alignment horizontal="left" wrapText="1"/>
    </xf>
    <xf numFmtId="0" fontId="0" fillId="0" borderId="19" xfId="0" applyFill="1" applyBorder="1" applyAlignment="1">
      <alignment horizontal="left" wrapText="1"/>
    </xf>
    <xf numFmtId="0" fontId="0" fillId="0" borderId="33" xfId="0" applyFont="1" applyBorder="1" applyAlignment="1">
      <alignment horizontal="left"/>
    </xf>
    <xf numFmtId="0" fontId="0" fillId="0" borderId="34" xfId="0" applyFont="1" applyBorder="1" applyAlignment="1">
      <alignment horizontal="left"/>
    </xf>
    <xf numFmtId="0" fontId="0" fillId="0" borderId="57" xfId="0" applyFont="1" applyBorder="1" applyAlignment="1">
      <alignment horizontal="left"/>
    </xf>
    <xf numFmtId="0" fontId="18" fillId="5" borderId="33" xfId="0" applyFont="1" applyFill="1" applyBorder="1" applyAlignment="1">
      <alignment horizontal="center" vertical="center" wrapText="1"/>
    </xf>
    <xf numFmtId="0" fontId="18" fillId="5" borderId="34" xfId="0" applyFont="1" applyFill="1" applyBorder="1" applyAlignment="1">
      <alignment horizontal="center" vertical="center" wrapText="1"/>
    </xf>
    <xf numFmtId="0" fontId="18" fillId="5" borderId="57" xfId="0" applyFont="1" applyFill="1" applyBorder="1" applyAlignment="1">
      <alignment horizontal="center" vertical="center" wrapText="1"/>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19" xfId="0" applyFont="1" applyFill="1" applyBorder="1" applyAlignment="1">
      <alignment horizontal="left" vertical="center"/>
    </xf>
    <xf numFmtId="0" fontId="122" fillId="0" borderId="17" xfId="0" applyFont="1" applyBorder="1" applyAlignment="1">
      <alignment horizontal="center" wrapText="1"/>
    </xf>
    <xf numFmtId="0" fontId="18" fillId="5" borderId="33" xfId="0" applyFont="1" applyFill="1" applyBorder="1" applyAlignment="1">
      <alignment horizontal="center" vertical="center"/>
    </xf>
    <xf numFmtId="0" fontId="18" fillId="5" borderId="57" xfId="0" applyFont="1" applyFill="1" applyBorder="1" applyAlignment="1">
      <alignment horizontal="center" vertical="center"/>
    </xf>
    <xf numFmtId="0" fontId="18" fillId="5" borderId="20" xfId="0" applyFont="1" applyFill="1" applyBorder="1" applyAlignment="1">
      <alignment horizontal="center" vertical="center"/>
    </xf>
    <xf numFmtId="0" fontId="18" fillId="5" borderId="50" xfId="0" applyFont="1" applyFill="1" applyBorder="1" applyAlignment="1">
      <alignment horizontal="center" vertical="center"/>
    </xf>
    <xf numFmtId="0" fontId="3" fillId="6" borderId="11" xfId="0" applyFont="1" applyFill="1" applyBorder="1" applyAlignment="1">
      <alignment horizontal="left" vertical="center"/>
    </xf>
    <xf numFmtId="0" fontId="14" fillId="6" borderId="15" xfId="0" applyFont="1" applyFill="1" applyBorder="1" applyAlignment="1">
      <alignment horizontal="left" vertical="center"/>
    </xf>
    <xf numFmtId="0" fontId="3" fillId="0" borderId="18" xfId="0" applyFont="1" applyBorder="1" applyAlignment="1">
      <alignment horizontal="center" vertical="center"/>
    </xf>
    <xf numFmtId="0" fontId="3" fillId="0" borderId="16" xfId="0" applyFont="1" applyBorder="1" applyAlignment="1">
      <alignment horizontal="center" vertical="center"/>
    </xf>
    <xf numFmtId="0" fontId="3" fillId="0" borderId="19" xfId="0" applyFont="1" applyBorder="1" applyAlignment="1">
      <alignment horizontal="center" vertical="center"/>
    </xf>
    <xf numFmtId="0" fontId="91" fillId="0" borderId="0" xfId="0" applyFont="1" applyAlignment="1">
      <alignment horizontal="center" wrapText="1"/>
    </xf>
  </cellXfs>
  <cellStyles count="174">
    <cellStyle name="Normal" xfId="0"/>
    <cellStyle name="20% - Énfasis1" xfId="15"/>
    <cellStyle name="20% - Énfasis1 2" xfId="16"/>
    <cellStyle name="20% - Énfasis1 3" xfId="17"/>
    <cellStyle name="20% - Énfasis2" xfId="18"/>
    <cellStyle name="20% - Énfasis2 2" xfId="19"/>
    <cellStyle name="20% - Énfasis2 3" xfId="20"/>
    <cellStyle name="20% - Énfasis3" xfId="21"/>
    <cellStyle name="20% - Énfasis3 2" xfId="22"/>
    <cellStyle name="20% - Énfasis3 3" xfId="23"/>
    <cellStyle name="20% - Énfasis4" xfId="24"/>
    <cellStyle name="20% - Énfasis4 2" xfId="25"/>
    <cellStyle name="20% - Énfasis4 3" xfId="26"/>
    <cellStyle name="20% - Énfasis5" xfId="27"/>
    <cellStyle name="20% - Énfasis5 2" xfId="28"/>
    <cellStyle name="20% - Énfasis5 3" xfId="29"/>
    <cellStyle name="20% - Énfasis6" xfId="30"/>
    <cellStyle name="20% - Énfasis6 2" xfId="31"/>
    <cellStyle name="20% - Énfasis6 3" xfId="32"/>
    <cellStyle name="40% - Énfasis1" xfId="33"/>
    <cellStyle name="40% - Énfasis1 2" xfId="34"/>
    <cellStyle name="40% - Énfasis1 3" xfId="35"/>
    <cellStyle name="40% - Énfasis2" xfId="36"/>
    <cellStyle name="40% - Énfasis2 2" xfId="37"/>
    <cellStyle name="40% - Énfasis2 3" xfId="38"/>
    <cellStyle name="40% - Énfasis3" xfId="39"/>
    <cellStyle name="40% - Énfasis3 2" xfId="40"/>
    <cellStyle name="40% - Énfasis3 3" xfId="41"/>
    <cellStyle name="40% - Énfasis4" xfId="42"/>
    <cellStyle name="40% - Énfasis4 2" xfId="43"/>
    <cellStyle name="40% - Énfasis4 3" xfId="44"/>
    <cellStyle name="40% - Énfasis5" xfId="45"/>
    <cellStyle name="40% - Énfasis5 2" xfId="46"/>
    <cellStyle name="40% - Énfasis5 3" xfId="47"/>
    <cellStyle name="40% - Énfasis6" xfId="48"/>
    <cellStyle name="40% - Énfasis6 2" xfId="49"/>
    <cellStyle name="40% - Énfasis6 3" xfId="50"/>
    <cellStyle name="60% - Énfasis1" xfId="51"/>
    <cellStyle name="60% - Énfasis1 2" xfId="52"/>
    <cellStyle name="60% - Énfasis2" xfId="53"/>
    <cellStyle name="60% - Énfasis2 2" xfId="54"/>
    <cellStyle name="60% - Énfasis3" xfId="55"/>
    <cellStyle name="60% - Énfasis3 2" xfId="56"/>
    <cellStyle name="60% - Énfasis4" xfId="57"/>
    <cellStyle name="60% - Énfasis4 2" xfId="58"/>
    <cellStyle name="60% - Énfasis5" xfId="59"/>
    <cellStyle name="60% - Énfasis5 2" xfId="60"/>
    <cellStyle name="60% - Énfasis6" xfId="61"/>
    <cellStyle name="60% - Énfasis6 2" xfId="62"/>
    <cellStyle name="Buena 2" xfId="63"/>
    <cellStyle name="Bueno" xfId="64"/>
    <cellStyle name="Cálculo" xfId="65"/>
    <cellStyle name="Cálculo 2" xfId="66"/>
    <cellStyle name="Celda de comprobación" xfId="67"/>
    <cellStyle name="Celda de comprobación 2" xfId="68"/>
    <cellStyle name="Celda vinculada" xfId="69"/>
    <cellStyle name="Celda vinculada 2" xfId="70"/>
    <cellStyle name="Encabezado 1" xfId="71"/>
    <cellStyle name="Encabezado 4" xfId="72"/>
    <cellStyle name="Encabezado 4 2" xfId="73"/>
    <cellStyle name="Énfasis1" xfId="74"/>
    <cellStyle name="Énfasis1 2" xfId="75"/>
    <cellStyle name="Énfasis2" xfId="76"/>
    <cellStyle name="Énfasis2 2" xfId="77"/>
    <cellStyle name="Énfasis3" xfId="78"/>
    <cellStyle name="Énfasis3 2" xfId="79"/>
    <cellStyle name="Énfasis4" xfId="80"/>
    <cellStyle name="Énfasis4 2" xfId="81"/>
    <cellStyle name="Énfasis5" xfId="82"/>
    <cellStyle name="Énfasis5 2" xfId="83"/>
    <cellStyle name="Énfasis6" xfId="84"/>
    <cellStyle name="Énfasis6 2" xfId="85"/>
    <cellStyle name="Entrada" xfId="86"/>
    <cellStyle name="Entrada 2" xfId="87"/>
    <cellStyle name="Hyperlink" xfId="88"/>
    <cellStyle name="Hipervínculo 2" xfId="89"/>
    <cellStyle name="Followed Hyperlink" xfId="90"/>
    <cellStyle name="Incorrecto" xfId="91"/>
    <cellStyle name="Incorrecto 2" xfId="92"/>
    <cellStyle name="Comma" xfId="93"/>
    <cellStyle name="Comma [0]" xfId="94"/>
    <cellStyle name="Millares 10" xfId="95"/>
    <cellStyle name="Millares 11" xfId="96"/>
    <cellStyle name="Millares 12" xfId="97"/>
    <cellStyle name="Millares 13" xfId="98"/>
    <cellStyle name="Millares 14" xfId="99"/>
    <cellStyle name="Millares 15" xfId="100"/>
    <cellStyle name="Millares 16" xfId="101"/>
    <cellStyle name="Millares 2" xfId="102"/>
    <cellStyle name="Millares 3" xfId="103"/>
    <cellStyle name="Millares 4" xfId="104"/>
    <cellStyle name="Millares 5" xfId="105"/>
    <cellStyle name="Millares 6" xfId="106"/>
    <cellStyle name="Millares 7" xfId="107"/>
    <cellStyle name="Millares 8" xfId="108"/>
    <cellStyle name="Millares 9" xfId="109"/>
    <cellStyle name="Currency" xfId="110"/>
    <cellStyle name="Currency [0]" xfId="111"/>
    <cellStyle name="Neutral" xfId="112"/>
    <cellStyle name="Neutral 2" xfId="113"/>
    <cellStyle name="Normal 10" xfId="114"/>
    <cellStyle name="Normal 11" xfId="115"/>
    <cellStyle name="Normal 12" xfId="116"/>
    <cellStyle name="Normal 13" xfId="117"/>
    <cellStyle name="Normal 14" xfId="118"/>
    <cellStyle name="Normal 15" xfId="119"/>
    <cellStyle name="Normal 16" xfId="120"/>
    <cellStyle name="Normal 2" xfId="121"/>
    <cellStyle name="Normal 2 2" xfId="122"/>
    <cellStyle name="Normal 2 2 2" xfId="123"/>
    <cellStyle name="Normal 3" xfId="124"/>
    <cellStyle name="Normal 3 2" xfId="125"/>
    <cellStyle name="Normal 3 2 2" xfId="126"/>
    <cellStyle name="Normal 3 3" xfId="127"/>
    <cellStyle name="Normal 4" xfId="128"/>
    <cellStyle name="Normal 4 2" xfId="129"/>
    <cellStyle name="Normal 4 2 2" xfId="130"/>
    <cellStyle name="Normal 4 3" xfId="131"/>
    <cellStyle name="Normal 4 4" xfId="132"/>
    <cellStyle name="Normal 5" xfId="133"/>
    <cellStyle name="Normal 5 2" xfId="134"/>
    <cellStyle name="Normal 5 2 2" xfId="135"/>
    <cellStyle name="Normal 6" xfId="136"/>
    <cellStyle name="Normal 7" xfId="137"/>
    <cellStyle name="Normal 8" xfId="138"/>
    <cellStyle name="Normal 9" xfId="139"/>
    <cellStyle name="Normal_indice" xfId="140"/>
    <cellStyle name="Notas" xfId="141"/>
    <cellStyle name="Notas 10" xfId="142"/>
    <cellStyle name="Notas 10 2" xfId="143"/>
    <cellStyle name="Notas 11" xfId="144"/>
    <cellStyle name="Notas 11 2" xfId="145"/>
    <cellStyle name="Notas 12" xfId="146"/>
    <cellStyle name="Notas 12 2" xfId="147"/>
    <cellStyle name="Notas 13" xfId="148"/>
    <cellStyle name="Notas 13 2" xfId="149"/>
    <cellStyle name="Notas 14" xfId="150"/>
    <cellStyle name="Notas 14 2" xfId="151"/>
    <cellStyle name="Notas 15" xfId="152"/>
    <cellStyle name="Notas 15 2" xfId="153"/>
    <cellStyle name="Notas 2" xfId="154"/>
    <cellStyle name="Notas 2 2" xfId="155"/>
    <cellStyle name="Notas 3" xfId="156"/>
    <cellStyle name="Notas 3 2" xfId="157"/>
    <cellStyle name="Notas 4" xfId="158"/>
    <cellStyle name="Notas 4 2" xfId="159"/>
    <cellStyle name="Notas 5" xfId="160"/>
    <cellStyle name="Notas 5 2" xfId="161"/>
    <cellStyle name="Notas 6" xfId="162"/>
    <cellStyle name="Notas 6 2" xfId="163"/>
    <cellStyle name="Notas 7" xfId="164"/>
    <cellStyle name="Notas 7 2" xfId="165"/>
    <cellStyle name="Notas 8" xfId="166"/>
    <cellStyle name="Notas 8 2" xfId="167"/>
    <cellStyle name="Notas 9" xfId="168"/>
    <cellStyle name="Notas 9 2" xfId="169"/>
    <cellStyle name="Percent" xfId="170"/>
    <cellStyle name="Porcentaje 2" xfId="171"/>
    <cellStyle name="Porcentual 2" xfId="172"/>
    <cellStyle name="Porcentual_Productos Sice" xfId="173"/>
    <cellStyle name="Salida" xfId="174"/>
    <cellStyle name="Salida 2" xfId="175"/>
    <cellStyle name="Texto de advertencia" xfId="176"/>
    <cellStyle name="Texto de advertencia 2" xfId="177"/>
    <cellStyle name="Texto explicativo" xfId="178"/>
    <cellStyle name="Texto explicativo 2" xfId="179"/>
    <cellStyle name="Título" xfId="180"/>
    <cellStyle name="Título 1 2" xfId="181"/>
    <cellStyle name="Título 2" xfId="182"/>
    <cellStyle name="Título 2 2" xfId="183"/>
    <cellStyle name="Título 3" xfId="184"/>
    <cellStyle name="Título 3 2" xfId="185"/>
    <cellStyle name="Total" xfId="186"/>
    <cellStyle name="Total 2" xfId="1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 
</a:t>
            </a:r>
            <a:r>
              <a:rPr lang="en-US" cap="none" sz="1000" b="1" i="0" u="none" baseline="0">
                <a:solidFill>
                  <a:srgbClr val="000000"/>
                </a:solidFill>
              </a:rPr>
              <a:t>Chile. Volumen de exportaciones de vino con denominación de origen</a:t>
            </a:r>
          </a:p>
        </c:rich>
      </c:tx>
      <c:layout>
        <c:manualLayout>
          <c:xMode val="factor"/>
          <c:yMode val="factor"/>
          <c:x val="-0.00175"/>
          <c:y val="-0.0105"/>
        </c:manualLayout>
      </c:layout>
      <c:spPr>
        <a:noFill/>
        <a:ln w="3175">
          <a:noFill/>
        </a:ln>
      </c:spPr>
    </c:title>
    <c:plotArea>
      <c:layout>
        <c:manualLayout>
          <c:xMode val="edge"/>
          <c:yMode val="edge"/>
          <c:x val="0.0195"/>
          <c:y val="0.13"/>
          <c:w val="0.934"/>
          <c:h val="0.85725"/>
        </c:manualLayout>
      </c:layout>
      <c:lineChart>
        <c:grouping val="standard"/>
        <c:varyColors val="0"/>
        <c:ser>
          <c:idx val="0"/>
          <c:order val="0"/>
          <c:tx>
            <c:strRef>
              <c:f>'8 Gráficos_Vino_ DO'!$U$5</c:f>
              <c:strCache>
                <c:ptCount val="1"/>
                <c:pt idx="0">
                  <c:v>2012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'8 Gráficos_Vino_ DO'!$V$4:$AG$4</c:f>
              <c:strCache/>
            </c:strRef>
          </c:cat>
          <c:val>
            <c:numRef>
              <c:f>'8 Gráficos_Vino_ DO'!$V$5:$AG$5</c:f>
              <c:numCache/>
            </c:numRef>
          </c:val>
          <c:smooth val="0"/>
        </c:ser>
        <c:ser>
          <c:idx val="1"/>
          <c:order val="1"/>
          <c:tx>
            <c:strRef>
              <c:f>'8 Gráficos_Vino_ DO'!$U$6</c:f>
              <c:strCache>
                <c:ptCount val="1"/>
                <c:pt idx="0">
                  <c:v>2013</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'8 Gráficos_Vino_ DO'!$V$4:$AG$4</c:f>
              <c:strCache/>
            </c:strRef>
          </c:cat>
          <c:val>
            <c:numRef>
              <c:f>'8 Gráficos_Vino_ DO'!$V$6:$AG$6</c:f>
              <c:numCache/>
            </c:numRef>
          </c:val>
          <c:smooth val="0"/>
        </c:ser>
        <c:ser>
          <c:idx val="2"/>
          <c:order val="2"/>
          <c:tx>
            <c:strRef>
              <c:f>'8 Gráficos_Vino_ DO'!$U$7</c:f>
              <c:strCache>
                <c:ptCount val="1"/>
                <c:pt idx="0">
                  <c:v>2014</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'8 Gráficos_Vino_ DO'!$V$4:$AG$4</c:f>
              <c:strCache/>
            </c:strRef>
          </c:cat>
          <c:val>
            <c:numRef>
              <c:f>'8 Gráficos_Vino_ DO'!$V$7:$AG$7</c:f>
              <c:numCache/>
            </c:numRef>
          </c:val>
          <c:smooth val="0"/>
        </c:ser>
        <c:ser>
          <c:idx val="3"/>
          <c:order val="3"/>
          <c:tx>
            <c:strRef>
              <c:f>'8 Gráficos_Vino_ DO'!$U$8</c:f>
              <c:strCache>
                <c:ptCount val="1"/>
                <c:pt idx="0">
                  <c:v>2015</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'8 Gráficos_Vino_ DO'!$V$4:$AG$4</c:f>
              <c:strCache/>
            </c:strRef>
          </c:cat>
          <c:val>
            <c:numRef>
              <c:f>'8 Gráficos_Vino_ DO'!$V$8:$AG$8</c:f>
              <c:numCache/>
            </c:numRef>
          </c:val>
          <c:smooth val="0"/>
        </c:ser>
        <c:marker val="1"/>
        <c:axId val="2022094"/>
        <c:axId val="31973743"/>
      </c:lineChart>
      <c:catAx>
        <c:axId val="2022094"/>
        <c:scaling>
          <c:orientation val="minMax"/>
        </c:scaling>
        <c:axPos val="b"/>
        <c:delete val="0"/>
        <c:numFmt formatCode="General" sourceLinked="1"/>
        <c:majorTickMark val="out"/>
        <c:minorTickMark val="none"/>
        <c:tickLblPos val="nextTo"/>
        <c:spPr>
          <a:ln w="3175">
            <a:solidFill>
              <a:srgbClr val="808080"/>
            </a:solidFill>
          </a:ln>
        </c:spPr>
        <c:crossAx val="31973743"/>
        <c:crosses val="autoZero"/>
        <c:auto val="1"/>
        <c:lblOffset val="100"/>
        <c:tickLblSkip val="1"/>
        <c:noMultiLvlLbl val="0"/>
      </c:catAx>
      <c:valAx>
        <c:axId val="31973743"/>
        <c:scaling>
          <c:orientation val="minMax"/>
          <c:min val="15"/>
        </c:scaling>
        <c:axPos val="l"/>
        <c:title>
          <c:tx>
            <c:rich>
              <a:bodyPr vert="horz" rot="-5400000" anchor="ctr"/>
              <a:lstStyle/>
              <a:p>
                <a:pPr algn="ctr">
                  <a:defRPr/>
                </a:pPr>
                <a:r>
                  <a:rPr lang="en-US" cap="none" sz="1000" b="1" i="0" u="none" baseline="0">
                    <a:solidFill>
                      <a:srgbClr val="000000"/>
                    </a:solidFill>
                  </a:rPr>
                  <a:t>Millones de litros</a:t>
                </a:r>
              </a:p>
            </c:rich>
          </c:tx>
          <c:layout>
            <c:manualLayout>
              <c:xMode val="factor"/>
              <c:yMode val="factor"/>
              <c:x val="-0.00775"/>
              <c:y val="-0.0122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022094"/>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10 
</a:t>
            </a:r>
            <a:r>
              <a:rPr lang="en-US" cap="none" sz="1000" b="1" i="0" u="none" baseline="0">
                <a:solidFill>
                  <a:srgbClr val="000000"/>
                </a:solidFill>
              </a:rPr>
              <a:t> Valor de exportaciones de vino espumoso (miles USD)</a:t>
            </a:r>
          </a:p>
        </c:rich>
      </c:tx>
      <c:layout>
        <c:manualLayout>
          <c:xMode val="factor"/>
          <c:yMode val="factor"/>
          <c:x val="-0.00325"/>
          <c:y val="-0.01025"/>
        </c:manualLayout>
      </c:layout>
      <c:spPr>
        <a:noFill/>
        <a:ln w="3175">
          <a:noFill/>
        </a:ln>
      </c:spPr>
    </c:title>
    <c:plotArea>
      <c:layout>
        <c:manualLayout>
          <c:xMode val="edge"/>
          <c:yMode val="edge"/>
          <c:x val="0.03475"/>
          <c:y val="0.099"/>
          <c:w val="0.86525"/>
          <c:h val="0.85425"/>
        </c:manualLayout>
      </c:layout>
      <c:lineChart>
        <c:grouping val="standard"/>
        <c:varyColors val="0"/>
        <c:ser>
          <c:idx val="0"/>
          <c:order val="0"/>
          <c:tx>
            <c:strRef>
              <c:f>'10 Gráficos_Vino_espumoso'!$S$9</c:f>
              <c:strCache>
                <c:ptCount val="1"/>
                <c:pt idx="0">
                  <c:v>2012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'10 Gráficos_Vino_espumoso'!$T$4:$AE$4</c:f>
              <c:strCache/>
            </c:strRef>
          </c:cat>
          <c:val>
            <c:numRef>
              <c:f>'10 Gráficos_Vino_espumoso'!$T$9:$AE$9</c:f>
              <c:numCache/>
            </c:numRef>
          </c:val>
          <c:smooth val="0"/>
        </c:ser>
        <c:ser>
          <c:idx val="1"/>
          <c:order val="1"/>
          <c:tx>
            <c:strRef>
              <c:f>'10 Gráficos_Vino_espumoso'!$S$10</c:f>
              <c:strCache>
                <c:ptCount val="1"/>
                <c:pt idx="0">
                  <c:v>2013</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'10 Gráficos_Vino_espumoso'!$T$4:$AE$4</c:f>
              <c:strCache/>
            </c:strRef>
          </c:cat>
          <c:val>
            <c:numRef>
              <c:f>'10 Gráficos_Vino_espumoso'!$T$10:$AE$10</c:f>
              <c:numCache/>
            </c:numRef>
          </c:val>
          <c:smooth val="0"/>
        </c:ser>
        <c:ser>
          <c:idx val="2"/>
          <c:order val="2"/>
          <c:tx>
            <c:strRef>
              <c:f>'10 Gráficos_Vino_espumoso'!$S$11</c:f>
              <c:strCache>
                <c:ptCount val="1"/>
                <c:pt idx="0">
                  <c:v>2014</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'10 Gráficos_Vino_espumoso'!$T$4:$AE$4</c:f>
              <c:strCache/>
            </c:strRef>
          </c:cat>
          <c:val>
            <c:numRef>
              <c:f>'10 Gráficos_Vino_espumoso'!$T$11:$AE$11</c:f>
              <c:numCache/>
            </c:numRef>
          </c:val>
          <c:smooth val="0"/>
        </c:ser>
        <c:ser>
          <c:idx val="3"/>
          <c:order val="3"/>
          <c:tx>
            <c:strRef>
              <c:f>'10 Gráficos_Vino_espumoso'!$S$12</c:f>
              <c:strCache>
                <c:ptCount val="1"/>
                <c:pt idx="0">
                  <c:v>2015</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'10 Gráficos_Vino_espumoso'!$T$4:$AE$4</c:f>
              <c:strCache/>
            </c:strRef>
          </c:cat>
          <c:val>
            <c:numRef>
              <c:f>'10 Gráficos_Vino_espumoso'!$T$12:$AE$12</c:f>
              <c:numCache/>
            </c:numRef>
          </c:val>
          <c:smooth val="0"/>
        </c:ser>
        <c:marker val="1"/>
        <c:axId val="34991312"/>
        <c:axId val="36852689"/>
      </c:lineChart>
      <c:catAx>
        <c:axId val="34991312"/>
        <c:scaling>
          <c:orientation val="minMax"/>
        </c:scaling>
        <c:axPos val="b"/>
        <c:delete val="0"/>
        <c:numFmt formatCode="General" sourceLinked="1"/>
        <c:majorTickMark val="out"/>
        <c:minorTickMark val="none"/>
        <c:tickLblPos val="nextTo"/>
        <c:spPr>
          <a:ln w="3175">
            <a:solidFill>
              <a:srgbClr val="808080"/>
            </a:solidFill>
          </a:ln>
        </c:spPr>
        <c:crossAx val="36852689"/>
        <c:crosses val="autoZero"/>
        <c:auto val="1"/>
        <c:lblOffset val="100"/>
        <c:tickLblSkip val="1"/>
        <c:noMultiLvlLbl val="0"/>
      </c:catAx>
      <c:valAx>
        <c:axId val="36852689"/>
        <c:scaling>
          <c:orientation val="minMax"/>
        </c:scaling>
        <c:axPos val="l"/>
        <c:title>
          <c:tx>
            <c:rich>
              <a:bodyPr vert="horz" rot="-5400000" anchor="ctr"/>
              <a:lstStyle/>
              <a:p>
                <a:pPr algn="ctr">
                  <a:defRPr/>
                </a:pPr>
                <a:r>
                  <a:rPr lang="en-US" cap="none" sz="1000" b="1" i="0" u="none" baseline="0">
                    <a:solidFill>
                      <a:srgbClr val="000000"/>
                    </a:solidFill>
                  </a:rPr>
                  <a:t>Miles USD</a:t>
                </a:r>
              </a:p>
            </c:rich>
          </c:tx>
          <c:layout>
            <c:manualLayout>
              <c:xMode val="factor"/>
              <c:yMode val="factor"/>
              <c:x val="-0.012"/>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4991312"/>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8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11 
</a:t>
            </a:r>
            <a:r>
              <a:rPr lang="en-US" cap="none" sz="1000" b="1" i="0" u="none" baseline="0">
                <a:solidFill>
                  <a:srgbClr val="000000"/>
                </a:solidFill>
              </a:rPr>
              <a:t>Precio medio de exportación de vino espumoso (en dólares por litro)</a:t>
            </a:r>
          </a:p>
        </c:rich>
      </c:tx>
      <c:layout>
        <c:manualLayout>
          <c:xMode val="factor"/>
          <c:yMode val="factor"/>
          <c:x val="-0.00325"/>
          <c:y val="-0.01075"/>
        </c:manualLayout>
      </c:layout>
      <c:spPr>
        <a:noFill/>
        <a:ln w="3175">
          <a:noFill/>
        </a:ln>
      </c:spPr>
    </c:title>
    <c:plotArea>
      <c:layout>
        <c:manualLayout>
          <c:xMode val="edge"/>
          <c:yMode val="edge"/>
          <c:x val="0.02975"/>
          <c:y val="0.122"/>
          <c:w val="0.91475"/>
          <c:h val="0.85475"/>
        </c:manualLayout>
      </c:layout>
      <c:lineChart>
        <c:grouping val="standard"/>
        <c:varyColors val="0"/>
        <c:ser>
          <c:idx val="0"/>
          <c:order val="0"/>
          <c:tx>
            <c:strRef>
              <c:f>'10 Gráficos_Vino_espumoso'!$S$17</c:f>
              <c:strCache>
                <c:ptCount val="1"/>
                <c:pt idx="0">
                  <c:v>2012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'10 Gráficos_Vino_espumoso'!$T$16:$AE$16</c:f>
              <c:strCache/>
            </c:strRef>
          </c:cat>
          <c:val>
            <c:numRef>
              <c:f>'10 Gráficos_Vino_espumoso'!$T$17:$AE$17</c:f>
              <c:numCache/>
            </c:numRef>
          </c:val>
          <c:smooth val="0"/>
        </c:ser>
        <c:ser>
          <c:idx val="1"/>
          <c:order val="1"/>
          <c:tx>
            <c:strRef>
              <c:f>'10 Gráficos_Vino_espumoso'!$S$18</c:f>
              <c:strCache>
                <c:ptCount val="1"/>
                <c:pt idx="0">
                  <c:v>2013</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'10 Gráficos_Vino_espumoso'!$T$16:$AE$16</c:f>
              <c:strCache/>
            </c:strRef>
          </c:cat>
          <c:val>
            <c:numRef>
              <c:f>'10 Gráficos_Vino_espumoso'!$T$18:$AE$18</c:f>
              <c:numCache/>
            </c:numRef>
          </c:val>
          <c:smooth val="0"/>
        </c:ser>
        <c:ser>
          <c:idx val="2"/>
          <c:order val="2"/>
          <c:tx>
            <c:strRef>
              <c:f>'10 Gráficos_Vino_espumoso'!$S$19</c:f>
              <c:strCache>
                <c:ptCount val="1"/>
                <c:pt idx="0">
                  <c:v>2014</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'10 Gráficos_Vino_espumoso'!$T$16:$AE$16</c:f>
              <c:strCache/>
            </c:strRef>
          </c:cat>
          <c:val>
            <c:numRef>
              <c:f>'10 Gráficos_Vino_espumoso'!$T$19:$AE$19</c:f>
              <c:numCache/>
            </c:numRef>
          </c:val>
          <c:smooth val="0"/>
        </c:ser>
        <c:ser>
          <c:idx val="3"/>
          <c:order val="3"/>
          <c:tx>
            <c:strRef>
              <c:f>'10 Gráficos_Vino_espumoso'!$S$20</c:f>
              <c:strCache>
                <c:ptCount val="1"/>
                <c:pt idx="0">
                  <c:v>2015</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'10 Gráficos_Vino_espumoso'!$T$16:$AE$16</c:f>
              <c:strCache/>
            </c:strRef>
          </c:cat>
          <c:val>
            <c:numRef>
              <c:f>'10 Gráficos_Vino_espumoso'!$T$20:$AE$20</c:f>
              <c:numCache/>
            </c:numRef>
          </c:val>
          <c:smooth val="0"/>
        </c:ser>
        <c:marker val="1"/>
        <c:axId val="60951298"/>
        <c:axId val="33823587"/>
      </c:lineChart>
      <c:catAx>
        <c:axId val="60951298"/>
        <c:scaling>
          <c:orientation val="minMax"/>
        </c:scaling>
        <c:axPos val="b"/>
        <c:delete val="0"/>
        <c:numFmt formatCode="General" sourceLinked="1"/>
        <c:majorTickMark val="out"/>
        <c:minorTickMark val="none"/>
        <c:tickLblPos val="nextTo"/>
        <c:spPr>
          <a:ln w="3175">
            <a:solidFill>
              <a:srgbClr val="808080"/>
            </a:solidFill>
          </a:ln>
        </c:spPr>
        <c:crossAx val="33823587"/>
        <c:crosses val="autoZero"/>
        <c:auto val="1"/>
        <c:lblOffset val="100"/>
        <c:tickLblSkip val="1"/>
        <c:noMultiLvlLbl val="0"/>
      </c:catAx>
      <c:valAx>
        <c:axId val="33823587"/>
        <c:scaling>
          <c:orientation val="minMax"/>
          <c:min val="3"/>
        </c:scaling>
        <c:axPos val="l"/>
        <c:title>
          <c:tx>
            <c:rich>
              <a:bodyPr vert="horz" rot="-5400000" anchor="ctr"/>
              <a:lstStyle/>
              <a:p>
                <a:pPr algn="ctr">
                  <a:defRPr/>
                </a:pPr>
                <a:r>
                  <a:rPr lang="en-US" cap="none" sz="1000" b="1" i="0" u="none" baseline="0">
                    <a:solidFill>
                      <a:srgbClr val="000000"/>
                    </a:solidFill>
                  </a:rPr>
                  <a:t>USD / litro</a:t>
                </a:r>
              </a:p>
            </c:rich>
          </c:tx>
          <c:layout>
            <c:manualLayout>
              <c:xMode val="factor"/>
              <c:yMode val="factor"/>
              <c:x val="-0.008"/>
              <c:y val="-0.002"/>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951298"/>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12 
</a:t>
            </a:r>
            <a:r>
              <a:rPr lang="en-US" cap="none" sz="1000" b="1" i="0" u="none" baseline="0">
                <a:solidFill>
                  <a:srgbClr val="000000"/>
                </a:solidFill>
              </a:rPr>
              <a:t>Precio medio de exportación de vino espumoso (en pesos por litro)</a:t>
            </a:r>
          </a:p>
        </c:rich>
      </c:tx>
      <c:layout>
        <c:manualLayout>
          <c:xMode val="factor"/>
          <c:yMode val="factor"/>
          <c:x val="-0.00175"/>
          <c:y val="-0.01075"/>
        </c:manualLayout>
      </c:layout>
      <c:spPr>
        <a:noFill/>
        <a:ln w="3175">
          <a:noFill/>
        </a:ln>
      </c:spPr>
    </c:title>
    <c:plotArea>
      <c:layout>
        <c:manualLayout>
          <c:xMode val="edge"/>
          <c:yMode val="edge"/>
          <c:x val="0.02575"/>
          <c:y val="0.14775"/>
          <c:w val="0.88175"/>
          <c:h val="0.8455"/>
        </c:manualLayout>
      </c:layout>
      <c:lineChart>
        <c:grouping val="standard"/>
        <c:varyColors val="0"/>
        <c:ser>
          <c:idx val="0"/>
          <c:order val="0"/>
          <c:tx>
            <c:strRef>
              <c:f>'10 Gráficos_Vino_espumoso'!$S$25</c:f>
              <c:strCache>
                <c:ptCount val="1"/>
                <c:pt idx="0">
                  <c:v>2012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'10 Gráficos_Vino_espumoso'!$T$24:$AE$24</c:f>
              <c:strCache/>
            </c:strRef>
          </c:cat>
          <c:val>
            <c:numRef>
              <c:f>'10 Gráficos_Vino_espumoso'!$T$25:$AE$25</c:f>
              <c:numCache/>
            </c:numRef>
          </c:val>
          <c:smooth val="0"/>
        </c:ser>
        <c:ser>
          <c:idx val="1"/>
          <c:order val="1"/>
          <c:tx>
            <c:strRef>
              <c:f>'10 Gráficos_Vino_espumoso'!$S$26</c:f>
              <c:strCache>
                <c:ptCount val="1"/>
                <c:pt idx="0">
                  <c:v>2013</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'10 Gráficos_Vino_espumoso'!$T$24:$AE$24</c:f>
              <c:strCache/>
            </c:strRef>
          </c:cat>
          <c:val>
            <c:numRef>
              <c:f>'10 Gráficos_Vino_espumoso'!$T$26:$AE$26</c:f>
              <c:numCache/>
            </c:numRef>
          </c:val>
          <c:smooth val="0"/>
        </c:ser>
        <c:ser>
          <c:idx val="2"/>
          <c:order val="2"/>
          <c:tx>
            <c:strRef>
              <c:f>'10 Gráficos_Vino_espumoso'!$S$27</c:f>
              <c:strCache>
                <c:ptCount val="1"/>
                <c:pt idx="0">
                  <c:v>2014</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'10 Gráficos_Vino_espumoso'!$T$24:$AE$24</c:f>
              <c:strCache/>
            </c:strRef>
          </c:cat>
          <c:val>
            <c:numRef>
              <c:f>'10 Gráficos_Vino_espumoso'!$T$27:$AE$27</c:f>
              <c:numCache/>
            </c:numRef>
          </c:val>
          <c:smooth val="0"/>
        </c:ser>
        <c:ser>
          <c:idx val="3"/>
          <c:order val="3"/>
          <c:tx>
            <c:strRef>
              <c:f>'10 Gráficos_Vino_espumoso'!$S$28</c:f>
              <c:strCache>
                <c:ptCount val="1"/>
                <c:pt idx="0">
                  <c:v>2015</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'10 Gráficos_Vino_espumoso'!$T$24:$AE$24</c:f>
              <c:strCache/>
            </c:strRef>
          </c:cat>
          <c:val>
            <c:numRef>
              <c:f>'10 Gráficos_Vino_espumoso'!$T$28:$AE$28</c:f>
              <c:numCache/>
            </c:numRef>
          </c:val>
          <c:smooth val="0"/>
        </c:ser>
        <c:marker val="1"/>
        <c:axId val="46743028"/>
        <c:axId val="8706997"/>
      </c:lineChart>
      <c:catAx>
        <c:axId val="46743028"/>
        <c:scaling>
          <c:orientation val="minMax"/>
        </c:scaling>
        <c:axPos val="b"/>
        <c:delete val="0"/>
        <c:numFmt formatCode="General" sourceLinked="1"/>
        <c:majorTickMark val="out"/>
        <c:minorTickMark val="none"/>
        <c:tickLblPos val="nextTo"/>
        <c:spPr>
          <a:ln w="3175">
            <a:solidFill>
              <a:srgbClr val="808080"/>
            </a:solidFill>
          </a:ln>
        </c:spPr>
        <c:crossAx val="8706997"/>
        <c:crosses val="autoZero"/>
        <c:auto val="1"/>
        <c:lblOffset val="100"/>
        <c:tickLblSkip val="1"/>
        <c:noMultiLvlLbl val="0"/>
      </c:catAx>
      <c:valAx>
        <c:axId val="8706997"/>
        <c:scaling>
          <c:orientation val="minMax"/>
          <c:min val="150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11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743028"/>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13 
</a:t>
            </a:r>
            <a:r>
              <a:rPr lang="en-US" cap="none" sz="1000" b="1" i="0" u="none" baseline="0">
                <a:solidFill>
                  <a:srgbClr val="000000"/>
                </a:solidFill>
              </a:rPr>
              <a:t>Precios mensuales de vinos en el mercado nacional</a:t>
            </a:r>
          </a:p>
        </c:rich>
      </c:tx>
      <c:layout>
        <c:manualLayout>
          <c:xMode val="factor"/>
          <c:yMode val="factor"/>
          <c:x val="0.02675"/>
          <c:y val="-0.02775"/>
        </c:manualLayout>
      </c:layout>
      <c:spPr>
        <a:noFill/>
        <a:ln w="3175">
          <a:noFill/>
        </a:ln>
      </c:spPr>
    </c:title>
    <c:plotArea>
      <c:layout>
        <c:manualLayout>
          <c:xMode val="edge"/>
          <c:yMode val="edge"/>
          <c:x val="0.03225"/>
          <c:y val="0.067"/>
          <c:w val="0.93025"/>
          <c:h val="0.797"/>
        </c:manualLayout>
      </c:layout>
      <c:lineChart>
        <c:grouping val="standard"/>
        <c:varyColors val="0"/>
        <c:ser>
          <c:idx val="0"/>
          <c:order val="0"/>
          <c:tx>
            <c:strRef>
              <c:f>'13 Graficos_Mer_Nacional'!$S$1</c:f>
              <c:strCache>
                <c:ptCount val="1"/>
                <c:pt idx="0">
                  <c:v>Tinto genérico</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'13 Graficos_Mer_Nacional'!$R$2:$R$32</c:f>
              <c:strCache/>
            </c:strRef>
          </c:cat>
          <c:val>
            <c:numRef>
              <c:f>'13 Graficos_Mer_Nacional'!$S$2:$S$32</c:f>
              <c:numCache/>
            </c:numRef>
          </c:val>
          <c:smooth val="0"/>
        </c:ser>
        <c:ser>
          <c:idx val="1"/>
          <c:order val="1"/>
          <c:tx>
            <c:strRef>
              <c:f>'13 Graficos_Mer_Nacional'!$T$1</c:f>
              <c:strCache>
                <c:ptCount val="1"/>
                <c:pt idx="0">
                  <c:v>Cabernet</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'13 Graficos_Mer_Nacional'!$R$2:$R$32</c:f>
              <c:strCache/>
            </c:strRef>
          </c:cat>
          <c:val>
            <c:numRef>
              <c:f>'13 Graficos_Mer_Nacional'!$T$2:$T$32</c:f>
              <c:numCache/>
            </c:numRef>
          </c:val>
          <c:smooth val="0"/>
        </c:ser>
        <c:ser>
          <c:idx val="2"/>
          <c:order val="2"/>
          <c:tx>
            <c:strRef>
              <c:f>'13 Graficos_Mer_Nacional'!$U$1</c:f>
              <c:strCache>
                <c:ptCount val="1"/>
                <c:pt idx="0">
                  <c:v>País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'13 Graficos_Mer_Nacional'!$R$2:$R$32</c:f>
              <c:strCache/>
            </c:strRef>
          </c:cat>
          <c:val>
            <c:numRef>
              <c:f>'13 Graficos_Mer_Nacional'!$U$2:$U$32</c:f>
              <c:numCache/>
            </c:numRef>
          </c:val>
          <c:smooth val="0"/>
        </c:ser>
        <c:ser>
          <c:idx val="3"/>
          <c:order val="3"/>
          <c:tx>
            <c:strRef>
              <c:f>'13 Graficos_Mer_Nacional'!$V$1</c:f>
              <c:strCache>
                <c:ptCount val="1"/>
                <c:pt idx="0">
                  <c:v>Semillón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'13 Graficos_Mer_Nacional'!$R$2:$R$32</c:f>
              <c:strCache/>
            </c:strRef>
          </c:cat>
          <c:val>
            <c:numRef>
              <c:f>'13 Graficos_Mer_Nacional'!$V$2:$V$32</c:f>
              <c:numCache/>
            </c:numRef>
          </c:val>
          <c:smooth val="0"/>
        </c:ser>
        <c:marker val="1"/>
        <c:axId val="23989670"/>
        <c:axId val="34643143"/>
      </c:lineChart>
      <c:dateAx>
        <c:axId val="23989670"/>
        <c:scaling>
          <c:orientation val="minMax"/>
        </c:scaling>
        <c:axPos val="b"/>
        <c:delete val="1"/>
        <c:majorTickMark val="out"/>
        <c:minorTickMark val="none"/>
        <c:tickLblPos val="nextTo"/>
        <c:crossAx val="34643143"/>
        <c:crosses val="autoZero"/>
        <c:auto val="0"/>
        <c:baseTimeUnit val="months"/>
        <c:majorUnit val="1"/>
        <c:majorTimeUnit val="days"/>
        <c:minorUnit val="1"/>
        <c:minorTimeUnit val="days"/>
        <c:noMultiLvlLbl val="0"/>
      </c:dateAx>
      <c:valAx>
        <c:axId val="34643143"/>
        <c:scaling>
          <c:orientation val="minMax"/>
          <c:min val="4500"/>
        </c:scaling>
        <c:axPos val="l"/>
        <c:title>
          <c:tx>
            <c:rich>
              <a:bodyPr vert="horz" rot="-5400000" anchor="ctr"/>
              <a:lstStyle/>
              <a:p>
                <a:pPr algn="ctr">
                  <a:defRPr/>
                </a:pPr>
                <a:r>
                  <a:rPr lang="en-US" cap="none" sz="1000" b="1" i="0" u="none" baseline="0">
                    <a:solidFill>
                      <a:srgbClr val="000000"/>
                    </a:solidFill>
                  </a:rPr>
                  <a:t>$ / arroba</a:t>
                </a:r>
              </a:p>
            </c:rich>
          </c:tx>
          <c:layout>
            <c:manualLayout>
              <c:xMode val="factor"/>
              <c:yMode val="factor"/>
              <c:x val="-0.022"/>
              <c:y val="0.001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989670"/>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6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14 
</a:t>
            </a:r>
            <a:r>
              <a:rPr lang="en-US" cap="none" sz="1000" b="1" i="0" u="none" baseline="0">
                <a:solidFill>
                  <a:srgbClr val="000000"/>
                </a:solidFill>
              </a:rPr>
              <a:t>Precios mensuales de vinos en el mercado nacional</a:t>
            </a:r>
          </a:p>
        </c:rich>
      </c:tx>
      <c:layout>
        <c:manualLayout>
          <c:xMode val="factor"/>
          <c:yMode val="factor"/>
          <c:x val="-0.001"/>
          <c:y val="-0.0095"/>
        </c:manualLayout>
      </c:layout>
      <c:spPr>
        <a:noFill/>
        <a:ln w="3175">
          <a:noFill/>
        </a:ln>
      </c:spPr>
    </c:title>
    <c:plotArea>
      <c:layout>
        <c:manualLayout>
          <c:xMode val="edge"/>
          <c:yMode val="edge"/>
          <c:x val="0.01925"/>
          <c:y val="0.16725"/>
          <c:w val="0.9585"/>
          <c:h val="0.738"/>
        </c:manualLayout>
      </c:layout>
      <c:lineChart>
        <c:grouping val="standard"/>
        <c:varyColors val="0"/>
        <c:ser>
          <c:idx val="0"/>
          <c:order val="0"/>
          <c:tx>
            <c:strRef>
              <c:f>'13 Graficos_Mer_Nacional'!$X$1</c:f>
              <c:strCache>
                <c:ptCount val="1"/>
                <c:pt idx="0">
                  <c:v>Tinto genérico</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'13 Graficos_Mer_Nacional'!$W$2:$W$32</c:f>
              <c:strCache/>
            </c:strRef>
          </c:cat>
          <c:val>
            <c:numRef>
              <c:f>'13 Graficos_Mer_Nacional'!$X$2:$X$32</c:f>
              <c:numCache/>
            </c:numRef>
          </c:val>
          <c:smooth val="0"/>
        </c:ser>
        <c:ser>
          <c:idx val="1"/>
          <c:order val="1"/>
          <c:tx>
            <c:strRef>
              <c:f>'13 Graficos_Mer_Nacional'!$Y$1</c:f>
              <c:strCache>
                <c:ptCount val="1"/>
                <c:pt idx="0">
                  <c:v>Cabernet</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'13 Graficos_Mer_Nacional'!$W$2:$W$32</c:f>
              <c:strCache/>
            </c:strRef>
          </c:cat>
          <c:val>
            <c:numRef>
              <c:f>'13 Graficos_Mer_Nacional'!$Y$2:$Y$32</c:f>
              <c:numCache/>
            </c:numRef>
          </c:val>
          <c:smooth val="0"/>
        </c:ser>
        <c:ser>
          <c:idx val="2"/>
          <c:order val="2"/>
          <c:tx>
            <c:strRef>
              <c:f>'13 Graficos_Mer_Nacional'!$Z$1</c:f>
              <c:strCache>
                <c:ptCount val="1"/>
                <c:pt idx="0">
                  <c:v>País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'13 Graficos_Mer_Nacional'!$W$2:$W$32</c:f>
              <c:strCache/>
            </c:strRef>
          </c:cat>
          <c:val>
            <c:numRef>
              <c:f>'13 Graficos_Mer_Nacional'!$Z$2:$Z$32</c:f>
              <c:numCache/>
            </c:numRef>
          </c:val>
          <c:smooth val="0"/>
        </c:ser>
        <c:ser>
          <c:idx val="3"/>
          <c:order val="3"/>
          <c:tx>
            <c:strRef>
              <c:f>'13 Graficos_Mer_Nacional'!$AA$1</c:f>
              <c:strCache>
                <c:ptCount val="1"/>
                <c:pt idx="0">
                  <c:v>Semillón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'13 Graficos_Mer_Nacional'!$W$2:$W$32</c:f>
              <c:strCache/>
            </c:strRef>
          </c:cat>
          <c:val>
            <c:numRef>
              <c:f>'13 Graficos_Mer_Nacional'!$AA$2:$AA$32</c:f>
              <c:numCache/>
            </c:numRef>
          </c:val>
          <c:smooth val="0"/>
        </c:ser>
        <c:marker val="1"/>
        <c:axId val="19792408"/>
        <c:axId val="30303897"/>
      </c:lineChart>
      <c:dateAx>
        <c:axId val="19792408"/>
        <c:scaling>
          <c:orientation val="minMax"/>
        </c:scaling>
        <c:axPos val="b"/>
        <c:delete val="1"/>
        <c:majorTickMark val="out"/>
        <c:minorTickMark val="none"/>
        <c:tickLblPos val="nextTo"/>
        <c:crossAx val="30303897"/>
        <c:crosses val="autoZero"/>
        <c:auto val="0"/>
        <c:baseTimeUnit val="months"/>
        <c:majorUnit val="1"/>
        <c:majorTimeUnit val="days"/>
        <c:minorUnit val="1"/>
        <c:minorTimeUnit val="days"/>
        <c:noMultiLvlLbl val="0"/>
      </c:dateAx>
      <c:valAx>
        <c:axId val="30303897"/>
        <c:scaling>
          <c:orientation val="minMax"/>
          <c:max val="420"/>
          <c:min val="12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2"/>
              <c:y val="0.051"/>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9792408"/>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7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Gráfico  15
</a:t>
            </a:r>
            <a:r>
              <a:rPr lang="en-US" cap="none" sz="900" b="1" i="0" u="none" baseline="0">
                <a:solidFill>
                  <a:srgbClr val="000000"/>
                </a:solidFill>
                <a:latin typeface="Arial"/>
                <a:ea typeface="Arial"/>
                <a:cs typeface="Arial"/>
              </a:rPr>
              <a:t>Producción de vinos con DO año 2015 por variedades</a:t>
            </a:r>
          </a:p>
        </c:rich>
      </c:tx>
      <c:layout>
        <c:manualLayout>
          <c:xMode val="factor"/>
          <c:yMode val="factor"/>
          <c:x val="-0.00375"/>
          <c:y val="-0.00575"/>
        </c:manualLayout>
      </c:layout>
      <c:spPr>
        <a:noFill/>
        <a:ln w="3175">
          <a:noFill/>
        </a:ln>
      </c:spPr>
    </c:title>
    <c:view3D>
      <c:rotX val="30"/>
      <c:hPercent val="100"/>
      <c:rotY val="0"/>
      <c:depthPercent val="100"/>
      <c:rAngAx val="1"/>
    </c:view3D>
    <c:plotArea>
      <c:layout>
        <c:manualLayout>
          <c:xMode val="edge"/>
          <c:yMode val="edge"/>
          <c:x val="0.29275"/>
          <c:y val="0.41775"/>
          <c:w val="0.5195"/>
          <c:h val="0.497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dLbls>
            <c:dLbl>
              <c:idx val="0"/>
              <c:layout>
                <c:manualLayout>
                  <c:x val="0"/>
                  <c:y val="0"/>
                </c:manualLayout>
              </c:layout>
              <c:tx>
                <c:rich>
                  <a:bodyPr vert="horz" rot="0" anchor="ctr"/>
                  <a:lstStyle/>
                  <a:p>
                    <a:pPr algn="ctr">
                      <a:defRPr/>
                    </a:pPr>
                    <a:r>
                      <a:rPr lang="en-US" cap="none" sz="900" b="0" i="0" u="none" baseline="0">
                        <a:solidFill>
                          <a:srgbClr val="000000"/>
                        </a:solidFill>
                      </a:rPr>
                      <a:t>Cabernet Sauvignon
33,3%</a:t>
                    </a:r>
                  </a:p>
                </c:rich>
              </c:tx>
              <c:numFmt formatCode="0.0%" sourceLinked="0"/>
              <c:spPr>
                <a:noFill/>
                <a:ln w="12700">
                  <a:solidFill>
                    <a:srgbClr val="666699"/>
                  </a:solidFill>
                </a:ln>
              </c:spPr>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000000"/>
                        </a:solidFill>
                      </a:rPr>
                      <a:t>Sauvignon Blanc
13,5%</a:t>
                    </a:r>
                  </a:p>
                </c:rich>
              </c:tx>
              <c:numFmt formatCode="0.0%" sourceLinked="0"/>
              <c:spPr>
                <a:noFill/>
                <a:ln w="12700">
                  <a:solidFill>
                    <a:srgbClr val="666699"/>
                  </a:solidFill>
                </a:ln>
              </c:spPr>
              <c:showLegendKey val="0"/>
              <c:showVal val="0"/>
              <c:showBubbleSize val="0"/>
              <c:showCatName val="1"/>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666699"/>
                  </a:solid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666699"/>
                  </a:solidFill>
                </a:ln>
              </c:spPr>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900" b="0" i="0" u="none" baseline="0">
                        <a:solidFill>
                          <a:srgbClr val="000000"/>
                        </a:solidFill>
                      </a:rPr>
                      <a:t>Carménère
8,4%</a:t>
                    </a:r>
                  </a:p>
                </c:rich>
              </c:tx>
              <c:numFmt formatCode="0.0%" sourceLinked="0"/>
              <c:spPr>
                <a:noFill/>
                <a:ln w="12700">
                  <a:solidFill>
                    <a:srgbClr val="666699"/>
                  </a:solidFill>
                </a:ln>
              </c:spPr>
              <c:showLegendKey val="0"/>
              <c:showVal val="0"/>
              <c:showBubbleSize val="0"/>
              <c:showCatName val="1"/>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666699"/>
                  </a:solid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666699"/>
                  </a:solid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666699"/>
                  </a:solid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666699"/>
                  </a:solidFill>
                </a:ln>
              </c:spPr>
              <c:showLegendKey val="0"/>
              <c:showVal val="0"/>
              <c:showBubbleSize val="0"/>
              <c:showCatName val="1"/>
              <c:showSerName val="0"/>
              <c:showPercent val="1"/>
            </c:dLbl>
            <c:dLbl>
              <c:idx val="10"/>
              <c:layout>
                <c:manualLayout>
                  <c:x val="0"/>
                  <c:y val="0"/>
                </c:manualLayout>
              </c:layout>
              <c:tx>
                <c:rich>
                  <a:bodyPr vert="horz" rot="0" anchor="ctr"/>
                  <a:lstStyle/>
                  <a:p>
                    <a:pPr algn="ctr">
                      <a:defRPr/>
                    </a:pPr>
                    <a:r>
                      <a:rPr lang="en-US" cap="none" sz="900" b="0" i="0" u="none" baseline="0">
                        <a:solidFill>
                          <a:srgbClr val="000000"/>
                        </a:solidFill>
                      </a:rPr>
                      <a:t>Otras
6,3%</a:t>
                    </a:r>
                  </a:p>
                </c:rich>
              </c:tx>
              <c:numFmt formatCode="0.0%" sourceLinked="0"/>
              <c:spPr>
                <a:noFill/>
                <a:ln w="12700">
                  <a:solidFill>
                    <a:srgbClr val="666699"/>
                  </a:solidFill>
                </a:ln>
              </c:spPr>
              <c:showLegendKey val="0"/>
              <c:showVal val="0"/>
              <c:showBubbleSize val="0"/>
              <c:showCatName val="1"/>
              <c:showSerName val="0"/>
              <c:showPercent val="0"/>
            </c:dLbl>
            <c:numFmt formatCode="0.0%" sourceLinked="0"/>
            <c:spPr>
              <a:noFill/>
              <a:ln w="12700">
                <a:solidFill>
                  <a:srgbClr val="666699"/>
                </a:solidFill>
              </a:ln>
            </c:spPr>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'19 Prod. vino graf'!$W$2:$W$12</c:f>
              <c:strCache/>
            </c:strRef>
          </c:cat>
          <c:val>
            <c:numRef>
              <c:f>'19 Prod. vino graf'!$X$2:$X$12</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Gráfico 16
</a:t>
            </a:r>
            <a:r>
              <a:rPr lang="en-US" cap="none" sz="900" b="1" i="0" u="none" baseline="0">
                <a:solidFill>
                  <a:srgbClr val="000000"/>
                </a:solidFill>
                <a:latin typeface="Arial"/>
                <a:ea typeface="Arial"/>
                <a:cs typeface="Arial"/>
              </a:rPr>
              <a:t>Evolución de la producción de vinos por categorías</a:t>
            </a:r>
          </a:p>
        </c:rich>
      </c:tx>
      <c:layout>
        <c:manualLayout>
          <c:xMode val="factor"/>
          <c:yMode val="factor"/>
          <c:x val="-0.002"/>
          <c:y val="-0.01075"/>
        </c:manualLayout>
      </c:layout>
      <c:spPr>
        <a:noFill/>
        <a:ln w="3175">
          <a:noFill/>
        </a:ln>
      </c:spPr>
    </c:title>
    <c:plotArea>
      <c:layout>
        <c:manualLayout>
          <c:xMode val="edge"/>
          <c:yMode val="edge"/>
          <c:x val="0.052"/>
          <c:y val="0.10225"/>
          <c:w val="0.92725"/>
          <c:h val="0.79525"/>
        </c:manualLayout>
      </c:layout>
      <c:lineChart>
        <c:grouping val="standard"/>
        <c:varyColors val="0"/>
        <c:ser>
          <c:idx val="0"/>
          <c:order val="0"/>
          <c:tx>
            <c:strRef>
              <c:f>'19 Prod. vino graf'!$Y$22</c:f>
              <c:strCache>
                <c:ptCount val="1"/>
                <c:pt idx="0">
                  <c:v>Vinos con D.O.</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'19 Prod. vino graf'!$X$23:$X$41</c:f>
              <c:numCache/>
            </c:numRef>
          </c:cat>
          <c:val>
            <c:numRef>
              <c:f>'19 Prod. vino graf'!$Y$23:$Y$41</c:f>
              <c:numCache/>
            </c:numRef>
          </c:val>
          <c:smooth val="0"/>
        </c:ser>
        <c:ser>
          <c:idx val="1"/>
          <c:order val="1"/>
          <c:tx>
            <c:strRef>
              <c:f>'19 Prod. vino graf'!$Z$22</c:f>
              <c:strCache>
                <c:ptCount val="1"/>
                <c:pt idx="0">
                  <c:v>Vinos sin D.O.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'19 Prod. vino graf'!$X$23:$X$41</c:f>
              <c:numCache/>
            </c:numRef>
          </c:cat>
          <c:val>
            <c:numRef>
              <c:f>'19 Prod. vino graf'!$Z$23:$Z$41</c:f>
              <c:numCache/>
            </c:numRef>
          </c:val>
          <c:smooth val="0"/>
        </c:ser>
        <c:ser>
          <c:idx val="2"/>
          <c:order val="2"/>
          <c:tx>
            <c:strRef>
              <c:f>'19 Prod. vino graf'!$AA$22</c:f>
              <c:strCache>
                <c:ptCount val="1"/>
                <c:pt idx="0">
                  <c:v>Vinos de mesa</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'19 Prod. vino graf'!$X$23:$X$41</c:f>
              <c:numCache/>
            </c:numRef>
          </c:cat>
          <c:val>
            <c:numRef>
              <c:f>'19 Prod. vino graf'!$AA$23:$AA$41</c:f>
              <c:numCache/>
            </c:numRef>
          </c:val>
          <c:smooth val="0"/>
        </c:ser>
        <c:marker val="1"/>
        <c:axId val="8495946"/>
        <c:axId val="13648171"/>
      </c:lineChart>
      <c:catAx>
        <c:axId val="849594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900" b="0" i="0" u="none" baseline="0">
                <a:solidFill>
                  <a:srgbClr val="000000"/>
                </a:solidFill>
                <a:latin typeface="Arial"/>
                <a:ea typeface="Arial"/>
                <a:cs typeface="Arial"/>
              </a:defRPr>
            </a:pPr>
          </a:p>
        </c:txPr>
        <c:crossAx val="13648171"/>
        <c:crosses val="autoZero"/>
        <c:auto val="1"/>
        <c:lblOffset val="100"/>
        <c:tickLblSkip val="1"/>
        <c:noMultiLvlLbl val="0"/>
      </c:catAx>
      <c:valAx>
        <c:axId val="13648171"/>
        <c:scaling>
          <c:orientation val="minMax"/>
        </c:scaling>
        <c:axPos val="l"/>
        <c:title>
          <c:tx>
            <c:rich>
              <a:bodyPr vert="horz" rot="-5400000" anchor="ctr"/>
              <a:lstStyle/>
              <a:p>
                <a:pPr algn="ctr">
                  <a:defRPr/>
                </a:pPr>
                <a:r>
                  <a:rPr lang="en-US" cap="none" sz="900" b="0" i="0" u="none" baseline="0">
                    <a:solidFill>
                      <a:srgbClr val="000000"/>
                    </a:solidFill>
                    <a:latin typeface="Arial"/>
                    <a:ea typeface="Arial"/>
                    <a:cs typeface="Arial"/>
                  </a:rPr>
                  <a:t>millones de hectolitros</a:t>
                </a:r>
              </a:p>
            </c:rich>
          </c:tx>
          <c:layout>
            <c:manualLayout>
              <c:xMode val="factor"/>
              <c:yMode val="factor"/>
              <c:x val="-0.00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8495946"/>
        <c:crossesAt val="1"/>
        <c:crossBetween val="between"/>
        <c:dispUnits>
          <c:builtInUnit val="millions"/>
        </c:dispUnits>
      </c:valAx>
      <c:spPr>
        <a:solidFill>
          <a:srgbClr val="FFFFFF"/>
        </a:solidFill>
        <a:ln w="3175">
          <a:noFill/>
        </a:ln>
      </c:spPr>
    </c:plotArea>
    <c:legend>
      <c:legendPos val="r"/>
      <c:layout>
        <c:manualLayout>
          <c:xMode val="edge"/>
          <c:yMode val="edge"/>
          <c:x val="0.161"/>
          <c:y val="0.8865"/>
          <c:w val="0.788"/>
          <c:h val="0.0675"/>
        </c:manualLayout>
      </c:layout>
      <c:overlay val="0"/>
      <c:spPr>
        <a:no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Gráfico 17. Comparación de precios de vinos en Chile y Argentina  
</a:t>
            </a:r>
            <a:r>
              <a:rPr lang="en-US" cap="none" sz="900" b="1" i="0" u="none" baseline="0">
                <a:solidFill>
                  <a:srgbClr val="000000"/>
                </a:solidFill>
                <a:latin typeface="Arial"/>
                <a:ea typeface="Arial"/>
                <a:cs typeface="Arial"/>
              </a:rPr>
              <a:t>(en pesos chilenos)</a:t>
            </a:r>
          </a:p>
        </c:rich>
      </c:tx>
      <c:layout>
        <c:manualLayout>
          <c:xMode val="factor"/>
          <c:yMode val="factor"/>
          <c:x val="0.00825"/>
          <c:y val="-0.014"/>
        </c:manualLayout>
      </c:layout>
      <c:spPr>
        <a:noFill/>
        <a:ln w="3175">
          <a:noFill/>
        </a:ln>
      </c:spPr>
    </c:title>
    <c:plotArea>
      <c:layout>
        <c:manualLayout>
          <c:xMode val="edge"/>
          <c:yMode val="edge"/>
          <c:x val="0.0655"/>
          <c:y val="0.08125"/>
          <c:w val="0.919"/>
          <c:h val="0.742"/>
        </c:manualLayout>
      </c:layout>
      <c:lineChart>
        <c:grouping val="standard"/>
        <c:varyColors val="0"/>
        <c:ser>
          <c:idx val="0"/>
          <c:order val="0"/>
          <c:tx>
            <c:strRef>
              <c:f>'22 precios comparativos'!$P$4</c:f>
              <c:strCache>
                <c:ptCount val="1"/>
                <c:pt idx="0">
                  <c:v>Chile genérico tinto</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'22 precios comparativos'!$O$5:$O$70</c:f>
              <c:strCache/>
            </c:strRef>
          </c:cat>
          <c:val>
            <c:numRef>
              <c:f>'22 precios comparativos'!$P$5:$P$70</c:f>
              <c:numCache/>
            </c:numRef>
          </c:val>
          <c:smooth val="0"/>
        </c:ser>
        <c:ser>
          <c:idx val="1"/>
          <c:order val="1"/>
          <c:tx>
            <c:strRef>
              <c:f>'22 precios comparativos'!$Q$4</c:f>
              <c:strCache>
                <c:ptCount val="1"/>
                <c:pt idx="0">
                  <c:v>Argentino tinto</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'22 precios comparativos'!$O$5:$O$70</c:f>
              <c:strCache/>
            </c:strRef>
          </c:cat>
          <c:val>
            <c:numRef>
              <c:f>'22 precios comparativos'!$Q$5:$Q$70</c:f>
              <c:numCache/>
            </c:numRef>
          </c:val>
          <c:smooth val="0"/>
        </c:ser>
        <c:ser>
          <c:idx val="2"/>
          <c:order val="2"/>
          <c:tx>
            <c:strRef>
              <c:f>'22 precios comparativos'!$R$4</c:f>
              <c:strCache>
                <c:ptCount val="1"/>
                <c:pt idx="0">
                  <c:v>Chile Semillón</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'22 precios comparativos'!$O$5:$O$70</c:f>
              <c:strCache/>
            </c:strRef>
          </c:cat>
          <c:val>
            <c:numRef>
              <c:f>'22 precios comparativos'!$R$5:$R$70</c:f>
              <c:numCache/>
            </c:numRef>
          </c:val>
          <c:smooth val="0"/>
        </c:ser>
        <c:ser>
          <c:idx val="3"/>
          <c:order val="3"/>
          <c:tx>
            <c:strRef>
              <c:f>'22 precios comparativos'!$S$4</c:f>
              <c:strCache>
                <c:ptCount val="1"/>
                <c:pt idx="0">
                  <c:v>Argentino blanco</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'22 precios comparativos'!$O$5:$O$70</c:f>
              <c:strCache/>
            </c:strRef>
          </c:cat>
          <c:val>
            <c:numRef>
              <c:f>'22 precios comparativos'!$S$5:$S$70</c:f>
              <c:numCache/>
            </c:numRef>
          </c:val>
          <c:smooth val="0"/>
        </c:ser>
        <c:marker val="1"/>
        <c:axId val="64780604"/>
        <c:axId val="20132989"/>
      </c:lineChart>
      <c:dateAx>
        <c:axId val="64780604"/>
        <c:scaling>
          <c:orientation val="minMax"/>
        </c:scaling>
        <c:axPos val="b"/>
        <c:delete val="0"/>
        <c:numFmt formatCode="mmm-yy" sourceLinked="0"/>
        <c:majorTickMark val="out"/>
        <c:minorTickMark val="none"/>
        <c:tickLblPos val="nextTo"/>
        <c:spPr>
          <a:ln w="3175">
            <a:solidFill>
              <a:srgbClr val="808080"/>
            </a:solidFill>
          </a:ln>
        </c:spPr>
        <c:txPr>
          <a:bodyPr vert="horz" rot="-2700000"/>
          <a:lstStyle/>
          <a:p>
            <a:pPr>
              <a:defRPr lang="en-US" cap="none" sz="900" b="0" i="0" u="none" baseline="0">
                <a:solidFill>
                  <a:srgbClr val="000000"/>
                </a:solidFill>
                <a:latin typeface="Arial"/>
                <a:ea typeface="Arial"/>
                <a:cs typeface="Arial"/>
              </a:defRPr>
            </a:pPr>
          </a:p>
        </c:txPr>
        <c:crossAx val="20132989"/>
        <c:crosses val="autoZero"/>
        <c:auto val="0"/>
        <c:baseTimeUnit val="months"/>
        <c:majorUnit val="3"/>
        <c:majorTimeUnit val="months"/>
        <c:minorUnit val="1"/>
        <c:minorTimeUnit val="months"/>
        <c:noMultiLvlLbl val="0"/>
      </c:dateAx>
      <c:valAx>
        <c:axId val="20132989"/>
        <c:scaling>
          <c:orientation val="minMax"/>
          <c:min val="10000"/>
        </c:scaling>
        <c:axPos val="l"/>
        <c:title>
          <c:tx>
            <c:rich>
              <a:bodyPr vert="horz" rot="-5400000" anchor="ctr"/>
              <a:lstStyle/>
              <a:p>
                <a:pPr algn="ctr">
                  <a:defRPr/>
                </a:pPr>
                <a:r>
                  <a:rPr lang="en-US" cap="none" sz="900" b="0" i="0" u="none" baseline="0">
                    <a:solidFill>
                      <a:srgbClr val="000000"/>
                    </a:solidFill>
                    <a:latin typeface="Arial"/>
                    <a:ea typeface="Arial"/>
                    <a:cs typeface="Arial"/>
                  </a:rPr>
                  <a:t>$/hectolitro</a:t>
                </a:r>
              </a:p>
            </c:rich>
          </c:tx>
          <c:layout>
            <c:manualLayout>
              <c:xMode val="factor"/>
              <c:yMode val="factor"/>
              <c:x val="-0.0147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64780604"/>
        <c:crossesAt val="1"/>
        <c:crossBetween val="between"/>
        <c:dispUnits/>
      </c:valAx>
      <c:spPr>
        <a:solidFill>
          <a:srgbClr val="FFFFFF"/>
        </a:solidFill>
        <a:ln w="3175">
          <a:noFill/>
        </a:ln>
      </c:spPr>
    </c:plotArea>
    <c:legend>
      <c:legendPos val="r"/>
      <c:layout>
        <c:manualLayout>
          <c:xMode val="edge"/>
          <c:yMode val="edge"/>
          <c:x val="0.10675"/>
          <c:y val="0.8005"/>
          <c:w val="0.84575"/>
          <c:h val="0.054"/>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2 
</a:t>
            </a:r>
            <a:r>
              <a:rPr lang="en-US" cap="none" sz="1000" b="1" i="0" u="none" baseline="0">
                <a:solidFill>
                  <a:srgbClr val="000000"/>
                </a:solidFill>
              </a:rPr>
              <a:t>Chile. Valor de las exportaciones de vino con denominación de origen</a:t>
            </a:r>
          </a:p>
        </c:rich>
      </c:tx>
      <c:layout>
        <c:manualLayout>
          <c:xMode val="factor"/>
          <c:yMode val="factor"/>
          <c:x val="-0.00175"/>
          <c:y val="-0.0075"/>
        </c:manualLayout>
      </c:layout>
      <c:spPr>
        <a:noFill/>
        <a:ln w="3175">
          <a:noFill/>
        </a:ln>
      </c:spPr>
    </c:title>
    <c:plotArea>
      <c:layout>
        <c:manualLayout>
          <c:xMode val="edge"/>
          <c:yMode val="edge"/>
          <c:x val="0.0325"/>
          <c:y val="0.13575"/>
          <c:w val="0.91175"/>
          <c:h val="0.85025"/>
        </c:manualLayout>
      </c:layout>
      <c:lineChart>
        <c:grouping val="standard"/>
        <c:varyColors val="0"/>
        <c:ser>
          <c:idx val="0"/>
          <c:order val="0"/>
          <c:tx>
            <c:strRef>
              <c:f>'8 Gráficos_Vino_ DO'!$U$9</c:f>
              <c:strCache>
                <c:ptCount val="1"/>
                <c:pt idx="0">
                  <c:v>2012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'8 Gráficos_Vino_ DO'!$V$4:$AG$4</c:f>
              <c:strCache/>
            </c:strRef>
          </c:cat>
          <c:val>
            <c:numRef>
              <c:f>'8 Gráficos_Vino_ DO'!$V$9:$AG$9</c:f>
              <c:numCache/>
            </c:numRef>
          </c:val>
          <c:smooth val="0"/>
        </c:ser>
        <c:ser>
          <c:idx val="1"/>
          <c:order val="1"/>
          <c:tx>
            <c:strRef>
              <c:f>'8 Gráficos_Vino_ DO'!$U$10</c:f>
              <c:strCache>
                <c:ptCount val="1"/>
                <c:pt idx="0">
                  <c:v>2013</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'8 Gráficos_Vino_ DO'!$V$4:$AG$4</c:f>
              <c:strCache/>
            </c:strRef>
          </c:cat>
          <c:val>
            <c:numRef>
              <c:f>'8 Gráficos_Vino_ DO'!$V$10:$AG$10</c:f>
              <c:numCache/>
            </c:numRef>
          </c:val>
          <c:smooth val="0"/>
        </c:ser>
        <c:ser>
          <c:idx val="2"/>
          <c:order val="2"/>
          <c:tx>
            <c:strRef>
              <c:f>'8 Gráficos_Vino_ DO'!$U$11</c:f>
              <c:strCache>
                <c:ptCount val="1"/>
                <c:pt idx="0">
                  <c:v>2014</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'8 Gráficos_Vino_ DO'!$V$4:$AG$4</c:f>
              <c:strCache/>
            </c:strRef>
          </c:cat>
          <c:val>
            <c:numRef>
              <c:f>'8 Gráficos_Vino_ DO'!$V$11:$AG$11</c:f>
              <c:numCache/>
            </c:numRef>
          </c:val>
          <c:smooth val="0"/>
        </c:ser>
        <c:ser>
          <c:idx val="3"/>
          <c:order val="3"/>
          <c:tx>
            <c:strRef>
              <c:f>'8 Gráficos_Vino_ DO'!$U$12</c:f>
              <c:strCache>
                <c:ptCount val="1"/>
                <c:pt idx="0">
                  <c:v>2015</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'8 Gráficos_Vino_ DO'!$V$4:$AG$4</c:f>
              <c:strCache/>
            </c:strRef>
          </c:cat>
          <c:val>
            <c:numRef>
              <c:f>'8 Gráficos_Vino_ DO'!$V$12:$AG$12</c:f>
              <c:numCache/>
            </c:numRef>
          </c:val>
          <c:smooth val="0"/>
        </c:ser>
        <c:marker val="1"/>
        <c:axId val="23209536"/>
        <c:axId val="63525441"/>
      </c:lineChart>
      <c:catAx>
        <c:axId val="23209536"/>
        <c:scaling>
          <c:orientation val="minMax"/>
        </c:scaling>
        <c:axPos val="b"/>
        <c:delete val="0"/>
        <c:numFmt formatCode="General" sourceLinked="1"/>
        <c:majorTickMark val="out"/>
        <c:minorTickMark val="none"/>
        <c:tickLblPos val="nextTo"/>
        <c:spPr>
          <a:ln w="3175">
            <a:solidFill>
              <a:srgbClr val="808080"/>
            </a:solidFill>
          </a:ln>
        </c:spPr>
        <c:crossAx val="63525441"/>
        <c:crosses val="autoZero"/>
        <c:auto val="1"/>
        <c:lblOffset val="100"/>
        <c:tickLblSkip val="1"/>
        <c:noMultiLvlLbl val="0"/>
      </c:catAx>
      <c:valAx>
        <c:axId val="63525441"/>
        <c:scaling>
          <c:orientation val="minMax"/>
          <c:min val="40"/>
        </c:scaling>
        <c:axPos val="l"/>
        <c:title>
          <c:tx>
            <c:rich>
              <a:bodyPr vert="horz" rot="-5400000" anchor="ctr"/>
              <a:lstStyle/>
              <a:p>
                <a:pPr algn="ctr">
                  <a:defRPr/>
                </a:pPr>
                <a:r>
                  <a:rPr lang="en-US" cap="none" sz="1000" b="1" i="0" u="none" baseline="0">
                    <a:solidFill>
                      <a:srgbClr val="000000"/>
                    </a:solidFill>
                  </a:rPr>
                  <a:t>Millones USD</a:t>
                </a:r>
              </a:p>
            </c:rich>
          </c:tx>
          <c:layout>
            <c:manualLayout>
              <c:xMode val="factor"/>
              <c:yMode val="factor"/>
              <c:x val="-0.007"/>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3209536"/>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3
</a:t>
            </a:r>
            <a:r>
              <a:rPr lang="en-US" cap="none" sz="1000" b="1" i="0" u="none" baseline="0">
                <a:solidFill>
                  <a:srgbClr val="000000"/>
                </a:solidFill>
              </a:rPr>
              <a:t>Precio medio de exportación de vino con denominación de origen 
</a:t>
            </a:r>
            <a:r>
              <a:rPr lang="en-US" cap="none" sz="1000" b="1" i="0" u="none" baseline="0">
                <a:solidFill>
                  <a:srgbClr val="000000"/>
                </a:solidFill>
              </a:rPr>
              <a:t>(dólares por litro)</a:t>
            </a:r>
          </a:p>
        </c:rich>
      </c:tx>
      <c:layout>
        <c:manualLayout>
          <c:xMode val="factor"/>
          <c:yMode val="factor"/>
          <c:x val="-0.00325"/>
          <c:y val="-0.023"/>
        </c:manualLayout>
      </c:layout>
      <c:spPr>
        <a:noFill/>
        <a:ln w="3175">
          <a:noFill/>
        </a:ln>
      </c:spPr>
    </c:title>
    <c:plotArea>
      <c:layout>
        <c:manualLayout>
          <c:xMode val="edge"/>
          <c:yMode val="edge"/>
          <c:x val="0.026"/>
          <c:y val="0.1445"/>
          <c:w val="0.91825"/>
          <c:h val="0.82025"/>
        </c:manualLayout>
      </c:layout>
      <c:lineChart>
        <c:grouping val="standard"/>
        <c:varyColors val="0"/>
        <c:ser>
          <c:idx val="0"/>
          <c:order val="0"/>
          <c:tx>
            <c:strRef>
              <c:f>'8 Gráficos_Vino_ DO'!$U$17</c:f>
              <c:strCache>
                <c:ptCount val="1"/>
                <c:pt idx="0">
                  <c:v>2012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'8 Gráficos_Vino_ DO'!$V$16:$AG$16</c:f>
              <c:strCache/>
            </c:strRef>
          </c:cat>
          <c:val>
            <c:numRef>
              <c:f>'8 Gráficos_Vino_ DO'!$V$17:$AG$17</c:f>
              <c:numCache/>
            </c:numRef>
          </c:val>
          <c:smooth val="0"/>
        </c:ser>
        <c:ser>
          <c:idx val="1"/>
          <c:order val="1"/>
          <c:tx>
            <c:strRef>
              <c:f>'8 Gráficos_Vino_ DO'!$U$18</c:f>
              <c:strCache>
                <c:ptCount val="1"/>
                <c:pt idx="0">
                  <c:v>2013</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'8 Gráficos_Vino_ DO'!$V$16:$AG$16</c:f>
              <c:strCache/>
            </c:strRef>
          </c:cat>
          <c:val>
            <c:numRef>
              <c:f>'8 Gráficos_Vino_ DO'!$V$18:$AG$18</c:f>
              <c:numCache/>
            </c:numRef>
          </c:val>
          <c:smooth val="0"/>
        </c:ser>
        <c:ser>
          <c:idx val="2"/>
          <c:order val="2"/>
          <c:tx>
            <c:strRef>
              <c:f>'8 Gráficos_Vino_ DO'!$U$19</c:f>
              <c:strCache>
                <c:ptCount val="1"/>
                <c:pt idx="0">
                  <c:v>2014</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'8 Gráficos_Vino_ DO'!$V$16:$AG$16</c:f>
              <c:strCache/>
            </c:strRef>
          </c:cat>
          <c:val>
            <c:numRef>
              <c:f>'8 Gráficos_Vino_ DO'!$V$19:$AG$19</c:f>
              <c:numCache/>
            </c:numRef>
          </c:val>
          <c:smooth val="0"/>
        </c:ser>
        <c:ser>
          <c:idx val="3"/>
          <c:order val="3"/>
          <c:tx>
            <c:strRef>
              <c:f>'8 Gráficos_Vino_ DO'!$U$20</c:f>
              <c:strCache>
                <c:ptCount val="1"/>
                <c:pt idx="0">
                  <c:v>2015</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'8 Gráficos_Vino_ DO'!$V$16:$AG$16</c:f>
              <c:strCache/>
            </c:strRef>
          </c:cat>
          <c:val>
            <c:numRef>
              <c:f>'8 Gráficos_Vino_ DO'!$V$20:$AG$20</c:f>
              <c:numCache/>
            </c:numRef>
          </c:val>
          <c:smooth val="0"/>
        </c:ser>
        <c:marker val="1"/>
        <c:axId val="25738866"/>
        <c:axId val="53244883"/>
      </c:lineChart>
      <c:catAx>
        <c:axId val="25738866"/>
        <c:scaling>
          <c:orientation val="minMax"/>
        </c:scaling>
        <c:axPos val="b"/>
        <c:delete val="0"/>
        <c:numFmt formatCode="General" sourceLinked="1"/>
        <c:majorTickMark val="out"/>
        <c:minorTickMark val="none"/>
        <c:tickLblPos val="nextTo"/>
        <c:spPr>
          <a:ln w="3175">
            <a:solidFill>
              <a:srgbClr val="808080"/>
            </a:solidFill>
          </a:ln>
        </c:spPr>
        <c:crossAx val="53244883"/>
        <c:crosses val="autoZero"/>
        <c:auto val="1"/>
        <c:lblOffset val="100"/>
        <c:tickLblSkip val="1"/>
        <c:noMultiLvlLbl val="0"/>
      </c:catAx>
      <c:valAx>
        <c:axId val="53244883"/>
        <c:scaling>
          <c:orientation val="minMax"/>
          <c:min val="2.8"/>
        </c:scaling>
        <c:axPos val="l"/>
        <c:title>
          <c:tx>
            <c:rich>
              <a:bodyPr vert="horz" rot="-5400000" anchor="ctr"/>
              <a:lstStyle/>
              <a:p>
                <a:pPr algn="ctr">
                  <a:defRPr/>
                </a:pPr>
                <a:r>
                  <a:rPr lang="en-US" cap="none" sz="1000" b="1" i="0" u="none" baseline="0">
                    <a:solidFill>
                      <a:srgbClr val="000000"/>
                    </a:solidFill>
                  </a:rPr>
                  <a:t>USD / litro</a:t>
                </a:r>
              </a:p>
            </c:rich>
          </c:tx>
          <c:layout>
            <c:manualLayout>
              <c:xMode val="factor"/>
              <c:yMode val="factor"/>
              <c:x val="-0.00825"/>
              <c:y val="-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738866"/>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4 
</a:t>
            </a:r>
            <a:r>
              <a:rPr lang="en-US" cap="none" sz="1000" b="1" i="0" u="none" baseline="0">
                <a:solidFill>
                  <a:srgbClr val="000000"/>
                </a:solidFill>
              </a:rPr>
              <a:t>Precio medio de exportación de vinos con denominación de origen 
</a:t>
            </a:r>
            <a:r>
              <a:rPr lang="en-US" cap="none" sz="1000" b="1" i="0" u="none" baseline="0">
                <a:solidFill>
                  <a:srgbClr val="000000"/>
                </a:solidFill>
              </a:rPr>
              <a:t>(en pesos por litro)</a:t>
            </a:r>
          </a:p>
        </c:rich>
      </c:tx>
      <c:layout>
        <c:manualLayout>
          <c:xMode val="factor"/>
          <c:yMode val="factor"/>
          <c:x val="-0.0525"/>
          <c:y val="-0.03825"/>
        </c:manualLayout>
      </c:layout>
      <c:spPr>
        <a:noFill/>
        <a:ln w="3175">
          <a:noFill/>
        </a:ln>
      </c:spPr>
    </c:title>
    <c:plotArea>
      <c:layout>
        <c:manualLayout>
          <c:xMode val="edge"/>
          <c:yMode val="edge"/>
          <c:x val="0.026"/>
          <c:y val="0.13275"/>
          <c:w val="0.874"/>
          <c:h val="0.82225"/>
        </c:manualLayout>
      </c:layout>
      <c:lineChart>
        <c:grouping val="standard"/>
        <c:varyColors val="0"/>
        <c:ser>
          <c:idx val="0"/>
          <c:order val="0"/>
          <c:tx>
            <c:strRef>
              <c:f>'8 Gráficos_Vino_ DO'!$U$25</c:f>
              <c:strCache>
                <c:ptCount val="1"/>
                <c:pt idx="0">
                  <c:v>2012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'8 Gráficos_Vino_ DO'!$V$24:$AG$24</c:f>
              <c:strCache/>
            </c:strRef>
          </c:cat>
          <c:val>
            <c:numRef>
              <c:f>'8 Gráficos_Vino_ DO'!$V$25:$AG$25</c:f>
              <c:numCache/>
            </c:numRef>
          </c:val>
          <c:smooth val="0"/>
        </c:ser>
        <c:ser>
          <c:idx val="1"/>
          <c:order val="1"/>
          <c:tx>
            <c:strRef>
              <c:f>'8 Gráficos_Vino_ DO'!$U$26</c:f>
              <c:strCache>
                <c:ptCount val="1"/>
                <c:pt idx="0">
                  <c:v>2013</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'8 Gráficos_Vino_ DO'!$V$24:$AG$24</c:f>
              <c:strCache/>
            </c:strRef>
          </c:cat>
          <c:val>
            <c:numRef>
              <c:f>'8 Gráficos_Vino_ DO'!$V$26:$AG$26</c:f>
              <c:numCache/>
            </c:numRef>
          </c:val>
          <c:smooth val="0"/>
        </c:ser>
        <c:ser>
          <c:idx val="2"/>
          <c:order val="2"/>
          <c:tx>
            <c:strRef>
              <c:f>'8 Gráficos_Vino_ DO'!$U$27</c:f>
              <c:strCache>
                <c:ptCount val="1"/>
                <c:pt idx="0">
                  <c:v>2014</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'8 Gráficos_Vino_ DO'!$V$24:$AG$24</c:f>
              <c:strCache/>
            </c:strRef>
          </c:cat>
          <c:val>
            <c:numRef>
              <c:f>'8 Gráficos_Vino_ DO'!$V$27:$AG$27</c:f>
              <c:numCache/>
            </c:numRef>
          </c:val>
          <c:smooth val="0"/>
        </c:ser>
        <c:ser>
          <c:idx val="3"/>
          <c:order val="3"/>
          <c:tx>
            <c:strRef>
              <c:f>'8 Gráficos_Vino_ DO'!$U$28</c:f>
              <c:strCache>
                <c:ptCount val="1"/>
                <c:pt idx="0">
                  <c:v>2015</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'8 Gráficos_Vino_ DO'!$V$24:$AG$24</c:f>
              <c:strCache/>
            </c:strRef>
          </c:cat>
          <c:val>
            <c:numRef>
              <c:f>'8 Gráficos_Vino_ DO'!$V$28:$AG$28</c:f>
              <c:numCache/>
            </c:numRef>
          </c:val>
          <c:smooth val="0"/>
        </c:ser>
        <c:marker val="1"/>
        <c:axId val="58862436"/>
        <c:axId val="65687077"/>
      </c:lineChart>
      <c:catAx>
        <c:axId val="58862436"/>
        <c:scaling>
          <c:orientation val="minMax"/>
        </c:scaling>
        <c:axPos val="b"/>
        <c:delete val="0"/>
        <c:numFmt formatCode="#,##0" sourceLinked="0"/>
        <c:majorTickMark val="out"/>
        <c:minorTickMark val="none"/>
        <c:tickLblPos val="nextTo"/>
        <c:spPr>
          <a:ln w="3175">
            <a:solidFill>
              <a:srgbClr val="808080"/>
            </a:solidFill>
          </a:ln>
        </c:spPr>
        <c:crossAx val="65687077"/>
        <c:crosses val="autoZero"/>
        <c:auto val="1"/>
        <c:lblOffset val="100"/>
        <c:tickLblSkip val="1"/>
        <c:noMultiLvlLbl val="0"/>
      </c:catAx>
      <c:valAx>
        <c:axId val="65687077"/>
        <c:scaling>
          <c:orientation val="minMax"/>
          <c:min val="140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12"/>
              <c:y val="-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862436"/>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5 
</a:t>
            </a:r>
            <a:r>
              <a:rPr lang="en-US" cap="none" sz="1000" b="1" i="0" u="none" baseline="0">
                <a:solidFill>
                  <a:srgbClr val="000000"/>
                </a:solidFill>
              </a:rPr>
              <a:t>Volumen de exportación de vino a granel (millones de litros) </a:t>
            </a:r>
          </a:p>
        </c:rich>
      </c:tx>
      <c:layout>
        <c:manualLayout>
          <c:xMode val="factor"/>
          <c:yMode val="factor"/>
          <c:x val="-0.00175"/>
          <c:y val="-0.0105"/>
        </c:manualLayout>
      </c:layout>
      <c:spPr>
        <a:noFill/>
        <a:ln w="3175">
          <a:noFill/>
        </a:ln>
      </c:spPr>
    </c:title>
    <c:plotArea>
      <c:layout>
        <c:manualLayout>
          <c:xMode val="edge"/>
          <c:yMode val="edge"/>
          <c:x val="0.01"/>
          <c:y val="0.12025"/>
          <c:w val="0.9595"/>
          <c:h val="0.83075"/>
        </c:manualLayout>
      </c:layout>
      <c:lineChart>
        <c:grouping val="standard"/>
        <c:varyColors val="0"/>
        <c:ser>
          <c:idx val="0"/>
          <c:order val="0"/>
          <c:tx>
            <c:strRef>
              <c:f>'9 Gráficos_Vino_Granel'!$P$4</c:f>
              <c:strCache>
                <c:ptCount val="1"/>
                <c:pt idx="0">
                  <c:v>2012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'9 Gráficos_Vino_Granel'!$Q$3:$AB$3</c:f>
              <c:strCache/>
            </c:strRef>
          </c:cat>
          <c:val>
            <c:numRef>
              <c:f>'9 Gráficos_Vino_Granel'!$Q$4:$AB$4</c:f>
              <c:numCache/>
            </c:numRef>
          </c:val>
          <c:smooth val="0"/>
        </c:ser>
        <c:ser>
          <c:idx val="1"/>
          <c:order val="1"/>
          <c:tx>
            <c:strRef>
              <c:f>'9 Gráficos_Vino_Granel'!$P$5</c:f>
              <c:strCache>
                <c:ptCount val="1"/>
                <c:pt idx="0">
                  <c:v>2013</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'9 Gráficos_Vino_Granel'!$Q$3:$AB$3</c:f>
              <c:strCache/>
            </c:strRef>
          </c:cat>
          <c:val>
            <c:numRef>
              <c:f>'9 Gráficos_Vino_Granel'!$Q$5:$AB$5</c:f>
              <c:numCache/>
            </c:numRef>
          </c:val>
          <c:smooth val="0"/>
        </c:ser>
        <c:ser>
          <c:idx val="2"/>
          <c:order val="2"/>
          <c:tx>
            <c:strRef>
              <c:f>'9 Gráficos_Vino_Granel'!$P$6</c:f>
              <c:strCache>
                <c:ptCount val="1"/>
                <c:pt idx="0">
                  <c:v>2014</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'9 Gráficos_Vino_Granel'!$Q$3:$AB$3</c:f>
              <c:strCache/>
            </c:strRef>
          </c:cat>
          <c:val>
            <c:numRef>
              <c:f>'9 Gráficos_Vino_Granel'!$Q$6:$AB$6</c:f>
              <c:numCache/>
            </c:numRef>
          </c:val>
          <c:smooth val="0"/>
        </c:ser>
        <c:ser>
          <c:idx val="3"/>
          <c:order val="3"/>
          <c:tx>
            <c:strRef>
              <c:f>'9 Gráficos_Vino_Granel'!$P$7</c:f>
              <c:strCache>
                <c:ptCount val="1"/>
                <c:pt idx="0">
                  <c:v>2015</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'9 Gráficos_Vino_Granel'!$Q$3:$AB$3</c:f>
              <c:strCache/>
            </c:strRef>
          </c:cat>
          <c:val>
            <c:numRef>
              <c:f>'9 Gráficos_Vino_Granel'!$Q$7:$AB$7</c:f>
              <c:numCache/>
            </c:numRef>
          </c:val>
          <c:smooth val="0"/>
        </c:ser>
        <c:marker val="1"/>
        <c:axId val="64550166"/>
        <c:axId val="8841527"/>
      </c:lineChart>
      <c:catAx>
        <c:axId val="64550166"/>
        <c:scaling>
          <c:orientation val="minMax"/>
        </c:scaling>
        <c:axPos val="b"/>
        <c:delete val="0"/>
        <c:numFmt formatCode="General" sourceLinked="1"/>
        <c:majorTickMark val="out"/>
        <c:minorTickMark val="none"/>
        <c:tickLblPos val="nextTo"/>
        <c:spPr>
          <a:ln w="3175">
            <a:solidFill>
              <a:srgbClr val="808080"/>
            </a:solidFill>
          </a:ln>
        </c:spPr>
        <c:crossAx val="8841527"/>
        <c:crosses val="autoZero"/>
        <c:auto val="1"/>
        <c:lblOffset val="100"/>
        <c:tickLblSkip val="1"/>
        <c:noMultiLvlLbl val="0"/>
      </c:catAx>
      <c:valAx>
        <c:axId val="8841527"/>
        <c:scaling>
          <c:orientation val="minMax"/>
          <c:min val="10"/>
        </c:scaling>
        <c:axPos val="l"/>
        <c:title>
          <c:tx>
            <c:rich>
              <a:bodyPr vert="horz" rot="-5400000" anchor="ctr"/>
              <a:lstStyle/>
              <a:p>
                <a:pPr algn="ctr">
                  <a:defRPr/>
                </a:pPr>
                <a:r>
                  <a:rPr lang="en-US" cap="none" sz="900" b="1" i="0" u="none" baseline="0">
                    <a:solidFill>
                      <a:srgbClr val="000000"/>
                    </a:solidFill>
                  </a:rPr>
                  <a:t>Millones</a:t>
                </a:r>
                <a:r>
                  <a:rPr lang="en-US" cap="none" sz="1000" b="0" i="0" u="none" baseline="0">
                    <a:solidFill>
                      <a:srgbClr val="000000"/>
                    </a:solidFill>
                  </a:rPr>
                  <a:t> </a:t>
                </a:r>
                <a:r>
                  <a:rPr lang="en-US" cap="none" sz="1000" b="1" i="0" u="none" baseline="0">
                    <a:solidFill>
                      <a:srgbClr val="000000"/>
                    </a:solidFill>
                  </a:rPr>
                  <a:t>de litros</a:t>
                </a:r>
              </a:p>
            </c:rich>
          </c:tx>
          <c:layout>
            <c:manualLayout>
              <c:xMode val="factor"/>
              <c:yMode val="factor"/>
              <c:x val="-0.0035"/>
              <c:y val="0.0062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4550166"/>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6 
</a:t>
            </a:r>
            <a:r>
              <a:rPr lang="en-US" cap="none" sz="1000" b="1" i="0" u="none" baseline="0">
                <a:solidFill>
                  <a:srgbClr val="000000"/>
                </a:solidFill>
              </a:rPr>
              <a:t>Valor de las exportaciones de vino a granel (millones USD) </a:t>
            </a:r>
          </a:p>
        </c:rich>
      </c:tx>
      <c:layout>
        <c:manualLayout>
          <c:xMode val="factor"/>
          <c:yMode val="factor"/>
          <c:x val="-0.00325"/>
          <c:y val="-0.00975"/>
        </c:manualLayout>
      </c:layout>
      <c:spPr>
        <a:noFill/>
        <a:ln w="3175">
          <a:noFill/>
        </a:ln>
      </c:spPr>
    </c:title>
    <c:plotArea>
      <c:layout>
        <c:manualLayout>
          <c:xMode val="edge"/>
          <c:yMode val="edge"/>
          <c:x val="0.01925"/>
          <c:y val="0.14525"/>
          <c:w val="0.9215"/>
          <c:h val="0.8395"/>
        </c:manualLayout>
      </c:layout>
      <c:lineChart>
        <c:grouping val="standard"/>
        <c:varyColors val="0"/>
        <c:ser>
          <c:idx val="0"/>
          <c:order val="0"/>
          <c:tx>
            <c:strRef>
              <c:f>'9 Gráficos_Vino_Granel'!$P$8</c:f>
              <c:strCache>
                <c:ptCount val="1"/>
                <c:pt idx="0">
                  <c:v>2012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'9 Gráficos_Vino_Granel'!$Q$3:$AB$3</c:f>
              <c:strCache/>
            </c:strRef>
          </c:cat>
          <c:val>
            <c:numRef>
              <c:f>'9 Gráficos_Vino_Granel'!$Q$8:$AB$8</c:f>
              <c:numCache/>
            </c:numRef>
          </c:val>
          <c:smooth val="0"/>
        </c:ser>
        <c:ser>
          <c:idx val="1"/>
          <c:order val="1"/>
          <c:tx>
            <c:strRef>
              <c:f>'9 Gráficos_Vino_Granel'!$P$9</c:f>
              <c:strCache>
                <c:ptCount val="1"/>
                <c:pt idx="0">
                  <c:v>2013</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'9 Gráficos_Vino_Granel'!$Q$3:$AB$3</c:f>
              <c:strCache/>
            </c:strRef>
          </c:cat>
          <c:val>
            <c:numRef>
              <c:f>'9 Gráficos_Vino_Granel'!$Q$9:$AB$9</c:f>
              <c:numCache/>
            </c:numRef>
          </c:val>
          <c:smooth val="0"/>
        </c:ser>
        <c:ser>
          <c:idx val="2"/>
          <c:order val="2"/>
          <c:tx>
            <c:strRef>
              <c:f>'9 Gráficos_Vino_Granel'!$P$10</c:f>
              <c:strCache>
                <c:ptCount val="1"/>
                <c:pt idx="0">
                  <c:v>2014</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'9 Gráficos_Vino_Granel'!$Q$3:$AB$3</c:f>
              <c:strCache/>
            </c:strRef>
          </c:cat>
          <c:val>
            <c:numRef>
              <c:f>'9 Gráficos_Vino_Granel'!$Q$10:$AB$10</c:f>
              <c:numCache/>
            </c:numRef>
          </c:val>
          <c:smooth val="0"/>
        </c:ser>
        <c:ser>
          <c:idx val="3"/>
          <c:order val="3"/>
          <c:tx>
            <c:strRef>
              <c:f>'9 Gráficos_Vino_Granel'!$P$11</c:f>
              <c:strCache>
                <c:ptCount val="1"/>
                <c:pt idx="0">
                  <c:v>2015</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'9 Gráficos_Vino_Granel'!$Q$3:$AB$3</c:f>
              <c:strCache/>
            </c:strRef>
          </c:cat>
          <c:val>
            <c:numRef>
              <c:f>'9 Gráficos_Vino_Granel'!$Q$11:$AB$11</c:f>
              <c:numCache/>
            </c:numRef>
          </c:val>
          <c:smooth val="0"/>
        </c:ser>
        <c:marker val="1"/>
        <c:axId val="30581640"/>
        <c:axId val="22105353"/>
      </c:lineChart>
      <c:catAx>
        <c:axId val="30581640"/>
        <c:scaling>
          <c:orientation val="minMax"/>
        </c:scaling>
        <c:axPos val="b"/>
        <c:delete val="0"/>
        <c:numFmt formatCode="General" sourceLinked="1"/>
        <c:majorTickMark val="out"/>
        <c:minorTickMark val="none"/>
        <c:tickLblPos val="nextTo"/>
        <c:spPr>
          <a:ln w="3175">
            <a:solidFill>
              <a:srgbClr val="808080"/>
            </a:solidFill>
          </a:ln>
        </c:spPr>
        <c:crossAx val="22105353"/>
        <c:crosses val="autoZero"/>
        <c:auto val="1"/>
        <c:lblOffset val="100"/>
        <c:tickLblSkip val="1"/>
        <c:noMultiLvlLbl val="0"/>
      </c:catAx>
      <c:valAx>
        <c:axId val="22105353"/>
        <c:scaling>
          <c:orientation val="minMax"/>
          <c:min val="10"/>
        </c:scaling>
        <c:axPos val="l"/>
        <c:title>
          <c:tx>
            <c:rich>
              <a:bodyPr vert="horz" rot="-5400000" anchor="ctr"/>
              <a:lstStyle/>
              <a:p>
                <a:pPr algn="ctr">
                  <a:defRPr/>
                </a:pPr>
                <a:r>
                  <a:rPr lang="en-US" cap="none" sz="900" b="1" i="0" u="none" baseline="0">
                    <a:solidFill>
                      <a:srgbClr val="000000"/>
                    </a:solidFill>
                  </a:rPr>
                  <a:t>Millones USD</a:t>
                </a:r>
              </a:p>
            </c:rich>
          </c:tx>
          <c:layout>
            <c:manualLayout>
              <c:xMode val="factor"/>
              <c:yMode val="factor"/>
              <c:x val="-0.004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0581640"/>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7  
</a:t>
            </a:r>
            <a:r>
              <a:rPr lang="en-US" cap="none" sz="1000" b="1" i="0" u="none" baseline="0">
                <a:solidFill>
                  <a:srgbClr val="000000"/>
                </a:solidFill>
              </a:rPr>
              <a:t>Precio medio de exportación de vino a granel (en dólares por litro)</a:t>
            </a:r>
          </a:p>
        </c:rich>
      </c:tx>
      <c:layout>
        <c:manualLayout>
          <c:xMode val="factor"/>
          <c:yMode val="factor"/>
          <c:x val="-0.00325"/>
          <c:y val="-0.01075"/>
        </c:manualLayout>
      </c:layout>
      <c:spPr>
        <a:noFill/>
        <a:ln w="3175">
          <a:noFill/>
        </a:ln>
      </c:spPr>
    </c:title>
    <c:plotArea>
      <c:layout>
        <c:manualLayout>
          <c:xMode val="edge"/>
          <c:yMode val="edge"/>
          <c:x val="0.01925"/>
          <c:y val="0.149"/>
          <c:w val="0.928"/>
          <c:h val="0.838"/>
        </c:manualLayout>
      </c:layout>
      <c:lineChart>
        <c:grouping val="standard"/>
        <c:varyColors val="0"/>
        <c:ser>
          <c:idx val="0"/>
          <c:order val="0"/>
          <c:tx>
            <c:strRef>
              <c:f>'9 Gráficos_Vino_Granel'!$P$16</c:f>
              <c:strCache>
                <c:ptCount val="1"/>
                <c:pt idx="0">
                  <c:v>2012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'9 Gráficos_Vino_Granel'!$Q$15:$AB$15</c:f>
              <c:strCache/>
            </c:strRef>
          </c:cat>
          <c:val>
            <c:numRef>
              <c:f>'9 Gráficos_Vino_Granel'!$Q$16:$AB$16</c:f>
              <c:numCache/>
            </c:numRef>
          </c:val>
          <c:smooth val="0"/>
        </c:ser>
        <c:ser>
          <c:idx val="1"/>
          <c:order val="1"/>
          <c:tx>
            <c:strRef>
              <c:f>'9 Gráficos_Vino_Granel'!$P$17</c:f>
              <c:strCache>
                <c:ptCount val="1"/>
                <c:pt idx="0">
                  <c:v>2013</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'9 Gráficos_Vino_Granel'!$Q$15:$AB$15</c:f>
              <c:strCache/>
            </c:strRef>
          </c:cat>
          <c:val>
            <c:numRef>
              <c:f>'9 Gráficos_Vino_Granel'!$Q$17:$AB$17</c:f>
              <c:numCache/>
            </c:numRef>
          </c:val>
          <c:smooth val="0"/>
        </c:ser>
        <c:ser>
          <c:idx val="2"/>
          <c:order val="2"/>
          <c:tx>
            <c:strRef>
              <c:f>'9 Gráficos_Vino_Granel'!$P$18</c:f>
              <c:strCache>
                <c:ptCount val="1"/>
                <c:pt idx="0">
                  <c:v>2014</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'9 Gráficos_Vino_Granel'!$Q$15:$AB$15</c:f>
              <c:strCache/>
            </c:strRef>
          </c:cat>
          <c:val>
            <c:numRef>
              <c:f>'9 Gráficos_Vino_Granel'!$Q$18:$AB$18</c:f>
              <c:numCache/>
            </c:numRef>
          </c:val>
          <c:smooth val="0"/>
        </c:ser>
        <c:ser>
          <c:idx val="3"/>
          <c:order val="3"/>
          <c:tx>
            <c:strRef>
              <c:f>'9 Gráficos_Vino_Granel'!$P$19</c:f>
              <c:strCache>
                <c:ptCount val="1"/>
                <c:pt idx="0">
                  <c:v>2015</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'9 Gráficos_Vino_Granel'!$Q$15:$AB$15</c:f>
              <c:strCache/>
            </c:strRef>
          </c:cat>
          <c:val>
            <c:numRef>
              <c:f>'9 Gráficos_Vino_Granel'!$Q$19:$AB$19</c:f>
              <c:numCache/>
            </c:numRef>
          </c:val>
          <c:smooth val="0"/>
        </c:ser>
        <c:marker val="1"/>
        <c:axId val="9420474"/>
        <c:axId val="58950043"/>
      </c:lineChart>
      <c:catAx>
        <c:axId val="9420474"/>
        <c:scaling>
          <c:orientation val="minMax"/>
        </c:scaling>
        <c:axPos val="b"/>
        <c:delete val="0"/>
        <c:numFmt formatCode="General" sourceLinked="1"/>
        <c:majorTickMark val="out"/>
        <c:minorTickMark val="none"/>
        <c:tickLblPos val="nextTo"/>
        <c:spPr>
          <a:ln w="3175">
            <a:solidFill>
              <a:srgbClr val="808080"/>
            </a:solidFill>
          </a:ln>
        </c:spPr>
        <c:crossAx val="58950043"/>
        <c:crosses val="autoZero"/>
        <c:auto val="1"/>
        <c:lblOffset val="100"/>
        <c:tickLblSkip val="1"/>
        <c:noMultiLvlLbl val="0"/>
      </c:catAx>
      <c:valAx>
        <c:axId val="58950043"/>
        <c:scaling>
          <c:orientation val="minMax"/>
          <c:min val="0.5"/>
        </c:scaling>
        <c:axPos val="l"/>
        <c:title>
          <c:tx>
            <c:rich>
              <a:bodyPr vert="horz" rot="-5400000" anchor="ctr"/>
              <a:lstStyle/>
              <a:p>
                <a:pPr algn="ctr">
                  <a:defRPr/>
                </a:pPr>
                <a:r>
                  <a:rPr lang="en-US" cap="none" sz="1000" b="1" i="0" u="none" baseline="0">
                    <a:solidFill>
                      <a:srgbClr val="000000"/>
                    </a:solidFill>
                  </a:rPr>
                  <a:t>USD / litro</a:t>
                </a:r>
              </a:p>
            </c:rich>
          </c:tx>
          <c:layout>
            <c:manualLayout>
              <c:xMode val="factor"/>
              <c:yMode val="factor"/>
              <c:x val="-0.008"/>
              <c:y val="-0.002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420474"/>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a:t>
            </a:r>
            <a:r>
              <a:rPr lang="en-US" cap="none" sz="1000" b="1" i="0" u="none" baseline="0">
                <a:solidFill>
                  <a:srgbClr val="000000"/>
                </a:solidFill>
              </a:rPr>
              <a:t>Precio medio de exportación de vino a granel  (en pesos por litro)</a:t>
            </a:r>
          </a:p>
        </c:rich>
      </c:tx>
      <c:layout>
        <c:manualLayout>
          <c:xMode val="factor"/>
          <c:yMode val="factor"/>
          <c:x val="-0.00325"/>
          <c:y val="-0.00725"/>
        </c:manualLayout>
      </c:layout>
      <c:spPr>
        <a:noFill/>
        <a:ln w="3175">
          <a:noFill/>
        </a:ln>
      </c:spPr>
    </c:title>
    <c:plotArea>
      <c:layout>
        <c:manualLayout>
          <c:xMode val="edge"/>
          <c:yMode val="edge"/>
          <c:x val="0.01925"/>
          <c:y val="0.1425"/>
          <c:w val="0.915"/>
          <c:h val="0.8265"/>
        </c:manualLayout>
      </c:layout>
      <c:lineChart>
        <c:grouping val="standard"/>
        <c:varyColors val="0"/>
        <c:ser>
          <c:idx val="0"/>
          <c:order val="0"/>
          <c:tx>
            <c:strRef>
              <c:f>'9 Gráficos_Vino_Granel'!$P$23</c:f>
              <c:strCache>
                <c:ptCount val="1"/>
                <c:pt idx="0">
                  <c:v>2012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'9 Gráficos_Vino_Granel'!$Q$22:$AB$22</c:f>
              <c:strCache/>
            </c:strRef>
          </c:cat>
          <c:val>
            <c:numRef>
              <c:f>'9 Gráficos_Vino_Granel'!$Q$23:$AB$23</c:f>
              <c:numCache/>
            </c:numRef>
          </c:val>
          <c:smooth val="0"/>
        </c:ser>
        <c:ser>
          <c:idx val="1"/>
          <c:order val="1"/>
          <c:tx>
            <c:strRef>
              <c:f>'9 Gráficos_Vino_Granel'!$P$24</c:f>
              <c:strCache>
                <c:ptCount val="1"/>
                <c:pt idx="0">
                  <c:v>2013</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'9 Gráficos_Vino_Granel'!$Q$22:$AB$22</c:f>
              <c:strCache/>
            </c:strRef>
          </c:cat>
          <c:val>
            <c:numRef>
              <c:f>'9 Gráficos_Vino_Granel'!$Q$24:$AB$24</c:f>
              <c:numCache/>
            </c:numRef>
          </c:val>
          <c:smooth val="0"/>
        </c:ser>
        <c:ser>
          <c:idx val="2"/>
          <c:order val="2"/>
          <c:tx>
            <c:strRef>
              <c:f>'9 Gráficos_Vino_Granel'!$P$25</c:f>
              <c:strCache>
                <c:ptCount val="1"/>
                <c:pt idx="0">
                  <c:v>2014</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'9 Gráficos_Vino_Granel'!$Q$22:$AB$22</c:f>
              <c:strCache/>
            </c:strRef>
          </c:cat>
          <c:val>
            <c:numRef>
              <c:f>'9 Gráficos_Vino_Granel'!$Q$25:$AB$25</c:f>
              <c:numCache/>
            </c:numRef>
          </c:val>
          <c:smooth val="0"/>
        </c:ser>
        <c:ser>
          <c:idx val="3"/>
          <c:order val="3"/>
          <c:tx>
            <c:strRef>
              <c:f>'9 Gráficos_Vino_Granel'!$P$26</c:f>
              <c:strCache>
                <c:ptCount val="1"/>
                <c:pt idx="0">
                  <c:v>2015</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'9 Gráficos_Vino_Granel'!$Q$22:$AB$22</c:f>
              <c:strCache/>
            </c:strRef>
          </c:cat>
          <c:val>
            <c:numRef>
              <c:f>'9 Gráficos_Vino_Granel'!$Q$26:$AB$26</c:f>
              <c:numCache/>
            </c:numRef>
          </c:val>
          <c:smooth val="0"/>
        </c:ser>
        <c:marker val="1"/>
        <c:axId val="2870956"/>
        <c:axId val="6459117"/>
      </c:lineChart>
      <c:catAx>
        <c:axId val="2870956"/>
        <c:scaling>
          <c:orientation val="minMax"/>
        </c:scaling>
        <c:axPos val="b"/>
        <c:delete val="0"/>
        <c:numFmt formatCode="General" sourceLinked="1"/>
        <c:majorTickMark val="out"/>
        <c:minorTickMark val="none"/>
        <c:tickLblPos val="nextTo"/>
        <c:spPr>
          <a:ln w="3175">
            <a:solidFill>
              <a:srgbClr val="808080"/>
            </a:solidFill>
          </a:ln>
        </c:spPr>
        <c:crossAx val="6459117"/>
        <c:crosses val="autoZero"/>
        <c:auto val="1"/>
        <c:lblOffset val="100"/>
        <c:tickLblSkip val="1"/>
        <c:noMultiLvlLbl val="0"/>
      </c:catAx>
      <c:valAx>
        <c:axId val="6459117"/>
        <c:scaling>
          <c:orientation val="minMax"/>
          <c:min val="25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06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70956"/>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9 
</a:t>
            </a:r>
            <a:r>
              <a:rPr lang="en-US" cap="none" sz="1000" b="1" i="0" u="none" baseline="0">
                <a:solidFill>
                  <a:srgbClr val="000000"/>
                </a:solidFill>
              </a:rPr>
              <a:t>Volumen de exportación de vino espumoso (miles de litros)</a:t>
            </a:r>
          </a:p>
        </c:rich>
      </c:tx>
      <c:layout>
        <c:manualLayout>
          <c:xMode val="factor"/>
          <c:yMode val="factor"/>
          <c:x val="-0.00325"/>
          <c:y val="-0.0105"/>
        </c:manualLayout>
      </c:layout>
      <c:spPr>
        <a:noFill/>
        <a:ln w="3175">
          <a:noFill/>
        </a:ln>
      </c:spPr>
    </c:title>
    <c:plotArea>
      <c:layout>
        <c:manualLayout>
          <c:xMode val="edge"/>
          <c:yMode val="edge"/>
          <c:x val="0.0195"/>
          <c:y val="0.123"/>
          <c:w val="0.88675"/>
          <c:h val="0.8515"/>
        </c:manualLayout>
      </c:layout>
      <c:lineChart>
        <c:grouping val="standard"/>
        <c:varyColors val="0"/>
        <c:ser>
          <c:idx val="0"/>
          <c:order val="0"/>
          <c:tx>
            <c:strRef>
              <c:f>'10 Gráficos_Vino_espumoso'!$S$5</c:f>
              <c:strCache>
                <c:ptCount val="1"/>
                <c:pt idx="0">
                  <c:v>2012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'10 Gráficos_Vino_espumoso'!$T$4:$AE$4</c:f>
              <c:strCache/>
            </c:strRef>
          </c:cat>
          <c:val>
            <c:numRef>
              <c:f>'10 Gráficos_Vino_espumoso'!$T$5:$AE$5</c:f>
              <c:numCache/>
            </c:numRef>
          </c:val>
          <c:smooth val="0"/>
        </c:ser>
        <c:ser>
          <c:idx val="1"/>
          <c:order val="1"/>
          <c:tx>
            <c:strRef>
              <c:f>'10 Gráficos_Vino_espumoso'!$S$6</c:f>
              <c:strCache>
                <c:ptCount val="1"/>
                <c:pt idx="0">
                  <c:v>2013</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'10 Gráficos_Vino_espumoso'!$T$4:$AE$4</c:f>
              <c:strCache/>
            </c:strRef>
          </c:cat>
          <c:val>
            <c:numRef>
              <c:f>'10 Gráficos_Vino_espumoso'!$T$6:$AE$6</c:f>
              <c:numCache/>
            </c:numRef>
          </c:val>
          <c:smooth val="0"/>
        </c:ser>
        <c:ser>
          <c:idx val="2"/>
          <c:order val="2"/>
          <c:tx>
            <c:strRef>
              <c:f>'10 Gráficos_Vino_espumoso'!$S$7</c:f>
              <c:strCache>
                <c:ptCount val="1"/>
                <c:pt idx="0">
                  <c:v>2014</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'10 Gráficos_Vino_espumoso'!$T$4:$AE$4</c:f>
              <c:strCache/>
            </c:strRef>
          </c:cat>
          <c:val>
            <c:numRef>
              <c:f>'10 Gráficos_Vino_espumoso'!$T$7:$AE$7</c:f>
              <c:numCache/>
            </c:numRef>
          </c:val>
          <c:smooth val="0"/>
        </c:ser>
        <c:ser>
          <c:idx val="3"/>
          <c:order val="3"/>
          <c:tx>
            <c:strRef>
              <c:f>'10 Gráficos_Vino_espumoso'!$S$8</c:f>
              <c:strCache>
                <c:ptCount val="1"/>
                <c:pt idx="0">
                  <c:v>2015</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'10 Gráficos_Vino_espumoso'!$T$4:$AE$4</c:f>
              <c:strCache/>
            </c:strRef>
          </c:cat>
          <c:val>
            <c:numRef>
              <c:f>'10 Gráficos_Vino_espumoso'!$T$8:$AE$8</c:f>
              <c:numCache/>
            </c:numRef>
          </c:val>
          <c:smooth val="0"/>
        </c:ser>
        <c:marker val="1"/>
        <c:axId val="48061278"/>
        <c:axId val="6192383"/>
      </c:lineChart>
      <c:catAx>
        <c:axId val="48061278"/>
        <c:scaling>
          <c:orientation val="minMax"/>
        </c:scaling>
        <c:axPos val="b"/>
        <c:delete val="0"/>
        <c:numFmt formatCode="General" sourceLinked="1"/>
        <c:majorTickMark val="out"/>
        <c:minorTickMark val="none"/>
        <c:tickLblPos val="nextTo"/>
        <c:spPr>
          <a:ln w="3175">
            <a:solidFill>
              <a:srgbClr val="808080"/>
            </a:solidFill>
          </a:ln>
        </c:spPr>
        <c:crossAx val="6192383"/>
        <c:crosses val="autoZero"/>
        <c:auto val="1"/>
        <c:lblOffset val="100"/>
        <c:tickLblSkip val="1"/>
        <c:noMultiLvlLbl val="0"/>
      </c:catAx>
      <c:valAx>
        <c:axId val="6192383"/>
        <c:scaling>
          <c:orientation val="minMax"/>
        </c:scaling>
        <c:axPos val="l"/>
        <c:title>
          <c:tx>
            <c:rich>
              <a:bodyPr vert="horz" rot="-5400000" anchor="ctr"/>
              <a:lstStyle/>
              <a:p>
                <a:pPr algn="ctr">
                  <a:defRPr/>
                </a:pPr>
                <a:r>
                  <a:rPr lang="en-US" cap="none" sz="1000" b="1" i="0" u="none" baseline="0">
                    <a:solidFill>
                      <a:srgbClr val="000000"/>
                    </a:solidFill>
                  </a:rPr>
                  <a:t>Miles de litros</a:t>
                </a:r>
              </a:p>
            </c:rich>
          </c:tx>
          <c:layout>
            <c:manualLayout>
              <c:xMode val="factor"/>
              <c:yMode val="factor"/>
              <c:x val="-0.006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8061278"/>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5.png" /></Relationships>
</file>

<file path=xl/drawings/_rels/drawing15.xml.rels><?xml version="1.0" encoding="utf-8" standalone="yes"?><Relationships xmlns="http://schemas.openxmlformats.org/package/2006/relationships"><Relationship Id="rId1" Type="http://schemas.openxmlformats.org/officeDocument/2006/relationships/image" Target="../media/image5.png" /></Relationships>
</file>

<file path=xl/drawings/_rels/drawing18.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drawing7.xml.rels><?xml version="1.0" encoding="utf-8" standalone="yes"?><Relationships xmlns="http://schemas.openxmlformats.org/package/2006/relationships"><Relationship Id="rId1" Type="http://schemas.openxmlformats.org/officeDocument/2006/relationships/image" Target="../media/image5.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133350</xdr:rowOff>
    </xdr:from>
    <xdr:to>
      <xdr:col>2</xdr:col>
      <xdr:colOff>371475</xdr:colOff>
      <xdr:row>8</xdr:row>
      <xdr:rowOff>142875</xdr:rowOff>
    </xdr:to>
    <xdr:pic>
      <xdr:nvPicPr>
        <xdr:cNvPr id="1" name="Picture 2" descr="LOGO_ODEPA"/>
        <xdr:cNvPicPr preferRelativeResize="1">
          <a:picLocks noChangeAspect="1"/>
        </xdr:cNvPicPr>
      </xdr:nvPicPr>
      <xdr:blipFill>
        <a:blip r:embed="rId1"/>
        <a:stretch>
          <a:fillRect/>
        </a:stretch>
      </xdr:blipFill>
      <xdr:spPr>
        <a:xfrm>
          <a:off x="66675" y="133350"/>
          <a:ext cx="1733550" cy="1581150"/>
        </a:xfrm>
        <a:prstGeom prst="rect">
          <a:avLst/>
        </a:prstGeom>
        <a:noFill/>
        <a:ln w="9525" cmpd="sng">
          <a:noFill/>
        </a:ln>
      </xdr:spPr>
    </xdr:pic>
    <xdr:clientData/>
  </xdr:twoCellAnchor>
  <xdr:twoCellAnchor>
    <xdr:from>
      <xdr:col>0</xdr:col>
      <xdr:colOff>0</xdr:colOff>
      <xdr:row>40</xdr:row>
      <xdr:rowOff>47625</xdr:rowOff>
    </xdr:from>
    <xdr:to>
      <xdr:col>2</xdr:col>
      <xdr:colOff>266700</xdr:colOff>
      <xdr:row>40</xdr:row>
      <xdr:rowOff>171450</xdr:rowOff>
    </xdr:to>
    <xdr:pic>
      <xdr:nvPicPr>
        <xdr:cNvPr id="2" name="Picture 1" descr="LOGO_FUCOA"/>
        <xdr:cNvPicPr preferRelativeResize="1">
          <a:picLocks noChangeAspect="1"/>
        </xdr:cNvPicPr>
      </xdr:nvPicPr>
      <xdr:blipFill>
        <a:blip r:embed="rId2"/>
        <a:srcRect t="45156" b="48161"/>
        <a:stretch>
          <a:fillRect/>
        </a:stretch>
      </xdr:blipFill>
      <xdr:spPr>
        <a:xfrm>
          <a:off x="0" y="8077200"/>
          <a:ext cx="1695450" cy="123825"/>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3" name="Picture 41" descr="pie"/>
        <xdr:cNvPicPr preferRelativeResize="1">
          <a:picLocks noChangeAspect="1"/>
        </xdr:cNvPicPr>
      </xdr:nvPicPr>
      <xdr:blipFill>
        <a:blip r:embed="rId3"/>
        <a:stretch>
          <a:fillRect/>
        </a:stretch>
      </xdr:blipFill>
      <xdr:spPr>
        <a:xfrm>
          <a:off x="0" y="16430625"/>
          <a:ext cx="1143000" cy="66675"/>
        </a:xfrm>
        <a:prstGeom prst="rect">
          <a:avLst/>
        </a:prstGeom>
        <a:noFill/>
        <a:ln w="9525" cmpd="sng">
          <a:noFill/>
        </a:ln>
      </xdr:spPr>
    </xdr:pic>
    <xdr:clientData/>
  </xdr:twoCellAnchor>
  <xdr:twoCellAnchor editAs="oneCell">
    <xdr:from>
      <xdr:col>3</xdr:col>
      <xdr:colOff>257175</xdr:colOff>
      <xdr:row>79</xdr:row>
      <xdr:rowOff>47625</xdr:rowOff>
    </xdr:from>
    <xdr:to>
      <xdr:col>7</xdr:col>
      <xdr:colOff>285750</xdr:colOff>
      <xdr:row>84</xdr:row>
      <xdr:rowOff>171450</xdr:rowOff>
    </xdr:to>
    <xdr:pic>
      <xdr:nvPicPr>
        <xdr:cNvPr id="4" name="Imagen 5"/>
        <xdr:cNvPicPr preferRelativeResize="1">
          <a:picLocks noChangeAspect="1"/>
        </xdr:cNvPicPr>
      </xdr:nvPicPr>
      <xdr:blipFill>
        <a:blip r:embed="rId4"/>
        <a:stretch>
          <a:fillRect/>
        </a:stretch>
      </xdr:blipFill>
      <xdr:spPr>
        <a:xfrm>
          <a:off x="2400300" y="15697200"/>
          <a:ext cx="3581400" cy="847725"/>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0.9675</cdr:y>
    </cdr:from>
    <cdr:to>
      <cdr:x>-0.00875</cdr:x>
      <cdr:y>0.9675</cdr:y>
    </cdr:to>
    <cdr:sp>
      <cdr:nvSpPr>
        <cdr:cNvPr id="1" name="1 CuadroTexto"/>
        <cdr:cNvSpPr txBox="1">
          <a:spLocks noChangeArrowheads="1"/>
        </cdr:cNvSpPr>
      </cdr:nvSpPr>
      <cdr:spPr>
        <a:xfrm>
          <a:off x="-47624" y="2876550"/>
          <a:ext cx="0" cy="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0.96075</cdr:y>
    </cdr:from>
    <cdr:to>
      <cdr:x>-0.00875</cdr:x>
      <cdr:y>0.96075</cdr:y>
    </cdr:to>
    <cdr:sp>
      <cdr:nvSpPr>
        <cdr:cNvPr id="1" name="1 CuadroTexto"/>
        <cdr:cNvSpPr txBox="1">
          <a:spLocks noChangeArrowheads="1"/>
        </cdr:cNvSpPr>
      </cdr:nvSpPr>
      <cdr:spPr>
        <a:xfrm>
          <a:off x="-47624" y="2657475"/>
          <a:ext cx="0" cy="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0.95925</cdr:y>
    </cdr:from>
    <cdr:to>
      <cdr:x>-0.00875</cdr:x>
      <cdr:y>0.95875</cdr:y>
    </cdr:to>
    <cdr:sp>
      <cdr:nvSpPr>
        <cdr:cNvPr id="1" name="1 CuadroTexto"/>
        <cdr:cNvSpPr txBox="1">
          <a:spLocks noChangeArrowheads="1"/>
        </cdr:cNvSpPr>
      </cdr:nvSpPr>
      <cdr:spPr>
        <a:xfrm>
          <a:off x="-47624" y="2571750"/>
          <a:ext cx="0" cy="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95250</xdr:rowOff>
    </xdr:from>
    <xdr:to>
      <xdr:col>6</xdr:col>
      <xdr:colOff>781050</xdr:colOff>
      <xdr:row>16</xdr:row>
      <xdr:rowOff>19050</xdr:rowOff>
    </xdr:to>
    <xdr:graphicFrame>
      <xdr:nvGraphicFramePr>
        <xdr:cNvPr id="1" name="4 Gráfico"/>
        <xdr:cNvGraphicFramePr/>
      </xdr:nvGraphicFramePr>
      <xdr:xfrm>
        <a:off x="9525" y="95250"/>
        <a:ext cx="5800725" cy="28194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16</xdr:row>
      <xdr:rowOff>123825</xdr:rowOff>
    </xdr:from>
    <xdr:to>
      <xdr:col>6</xdr:col>
      <xdr:colOff>809625</xdr:colOff>
      <xdr:row>33</xdr:row>
      <xdr:rowOff>28575</xdr:rowOff>
    </xdr:to>
    <xdr:graphicFrame>
      <xdr:nvGraphicFramePr>
        <xdr:cNvPr id="2" name="6 Gráfico"/>
        <xdr:cNvGraphicFramePr/>
      </xdr:nvGraphicFramePr>
      <xdr:xfrm>
        <a:off x="0" y="3019425"/>
        <a:ext cx="5838825" cy="29813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33</xdr:row>
      <xdr:rowOff>152400</xdr:rowOff>
    </xdr:from>
    <xdr:to>
      <xdr:col>6</xdr:col>
      <xdr:colOff>828675</xdr:colOff>
      <xdr:row>49</xdr:row>
      <xdr:rowOff>28575</xdr:rowOff>
    </xdr:to>
    <xdr:graphicFrame>
      <xdr:nvGraphicFramePr>
        <xdr:cNvPr id="3" name="11 Gráfico"/>
        <xdr:cNvGraphicFramePr/>
      </xdr:nvGraphicFramePr>
      <xdr:xfrm>
        <a:off x="0" y="6124575"/>
        <a:ext cx="5857875" cy="27717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50</xdr:row>
      <xdr:rowOff>0</xdr:rowOff>
    </xdr:from>
    <xdr:to>
      <xdr:col>6</xdr:col>
      <xdr:colOff>828675</xdr:colOff>
      <xdr:row>64</xdr:row>
      <xdr:rowOff>142875</xdr:rowOff>
    </xdr:to>
    <xdr:graphicFrame>
      <xdr:nvGraphicFramePr>
        <xdr:cNvPr id="4" name="13 Gráfico"/>
        <xdr:cNvGraphicFramePr/>
      </xdr:nvGraphicFramePr>
      <xdr:xfrm>
        <a:off x="0" y="9048750"/>
        <a:ext cx="5857875" cy="2686050"/>
      </xdr:xfrm>
      <a:graphic>
        <a:graphicData uri="http://schemas.openxmlformats.org/drawingml/2006/chart">
          <c:chart xmlns:c="http://schemas.openxmlformats.org/drawingml/2006/chart" r:id="rId4"/>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-0.0185</cdr:y>
    </cdr:from>
    <cdr:to>
      <cdr:x>-0.00875</cdr:x>
      <cdr:y>-0.0185</cdr:y>
    </cdr:to>
    <cdr:pic>
      <cdr:nvPicPr>
        <cdr:cNvPr id="1"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-0.00875</cdr:x>
      <cdr:y>-0.0185</cdr:y>
    </cdr:from>
    <cdr:to>
      <cdr:x>-0.00875</cdr:x>
      <cdr:y>-0.0185</cdr:y>
    </cdr:to>
    <cdr:pic>
      <cdr:nvPicPr>
        <cdr:cNvPr id="2"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-0.00875</cdr:x>
      <cdr:y>0.958</cdr:y>
    </cdr:from>
    <cdr:to>
      <cdr:x>-0.00875</cdr:x>
      <cdr:y>0.958</cdr:y>
    </cdr:to>
    <cdr:sp>
      <cdr:nvSpPr>
        <cdr:cNvPr id="3" name="1 CuadroTexto"/>
        <cdr:cNvSpPr txBox="1">
          <a:spLocks noChangeArrowheads="1"/>
        </cdr:cNvSpPr>
      </cdr:nvSpPr>
      <cdr:spPr>
        <a:xfrm>
          <a:off x="-47624" y="2705100"/>
          <a:ext cx="0" cy="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-0.0175</cdr:y>
    </cdr:from>
    <cdr:to>
      <cdr:x>-0.00875</cdr:x>
      <cdr:y>-0.0175</cdr:y>
    </cdr:to>
    <cdr:pic>
      <cdr:nvPicPr>
        <cdr:cNvPr id="1"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-0.00875</cdr:x>
      <cdr:y>-0.0175</cdr:y>
    </cdr:from>
    <cdr:to>
      <cdr:x>-0.00875</cdr:x>
      <cdr:y>-0.0175</cdr:y>
    </cdr:to>
    <cdr:pic>
      <cdr:nvPicPr>
        <cdr:cNvPr id="2"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-0.00875</cdr:x>
      <cdr:y>0.98175</cdr:y>
    </cdr:from>
    <cdr:to>
      <cdr:x>-0.00875</cdr:x>
      <cdr:y>0.9795</cdr:y>
    </cdr:to>
    <cdr:sp>
      <cdr:nvSpPr>
        <cdr:cNvPr id="3" name="1 CuadroTexto"/>
        <cdr:cNvSpPr txBox="1">
          <a:spLocks noChangeArrowheads="1"/>
        </cdr:cNvSpPr>
      </cdr:nvSpPr>
      <cdr:spPr>
        <a:xfrm>
          <a:off x="-47624" y="2828925"/>
          <a:ext cx="0" cy="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a:t>
          </a:r>
          <a:r>
            <a:rPr lang="en-US" cap="none" sz="800" b="0" i="0" u="none" baseline="0">
              <a:solidFill>
                <a:srgbClr val="000000"/>
              </a:solidFill>
              <a:latin typeface="Calibri"/>
              <a:ea typeface="Calibri"/>
              <a:cs typeface="Calibri"/>
            </a:rPr>
            <a:t>
</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0.96575</cdr:y>
    </cdr:from>
    <cdr:to>
      <cdr:x>-0.00875</cdr:x>
      <cdr:y>0.966</cdr:y>
    </cdr:to>
    <cdr:sp>
      <cdr:nvSpPr>
        <cdr:cNvPr id="1" name="1 CuadroTexto"/>
        <cdr:cNvSpPr txBox="1">
          <a:spLocks noChangeArrowheads="1"/>
        </cdr:cNvSpPr>
      </cdr:nvSpPr>
      <cdr:spPr>
        <a:xfrm>
          <a:off x="-47624" y="2676525"/>
          <a:ext cx="0" cy="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0.976</cdr:y>
    </cdr:from>
    <cdr:to>
      <cdr:x>-0.00875</cdr:x>
      <cdr:y>0.97625</cdr:y>
    </cdr:to>
    <cdr:sp>
      <cdr:nvSpPr>
        <cdr:cNvPr id="1" name="1 CuadroTexto"/>
        <cdr:cNvSpPr txBox="1">
          <a:spLocks noChangeArrowheads="1"/>
        </cdr:cNvSpPr>
      </cdr:nvSpPr>
      <cdr:spPr>
        <a:xfrm>
          <a:off x="-47624" y="2647950"/>
          <a:ext cx="0" cy="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6</xdr:col>
      <xdr:colOff>809625</xdr:colOff>
      <xdr:row>15</xdr:row>
      <xdr:rowOff>171450</xdr:rowOff>
    </xdr:to>
    <xdr:graphicFrame>
      <xdr:nvGraphicFramePr>
        <xdr:cNvPr id="1" name="7 Gráfico"/>
        <xdr:cNvGraphicFramePr/>
      </xdr:nvGraphicFramePr>
      <xdr:xfrm>
        <a:off x="57150" y="57150"/>
        <a:ext cx="5781675" cy="2828925"/>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17</xdr:row>
      <xdr:rowOff>19050</xdr:rowOff>
    </xdr:from>
    <xdr:to>
      <xdr:col>7</xdr:col>
      <xdr:colOff>9525</xdr:colOff>
      <xdr:row>33</xdr:row>
      <xdr:rowOff>9525</xdr:rowOff>
    </xdr:to>
    <xdr:graphicFrame>
      <xdr:nvGraphicFramePr>
        <xdr:cNvPr id="2" name="8 Gráfico"/>
        <xdr:cNvGraphicFramePr/>
      </xdr:nvGraphicFramePr>
      <xdr:xfrm>
        <a:off x="57150" y="3095625"/>
        <a:ext cx="5819775" cy="2886075"/>
      </xdr:xfrm>
      <a:graphic>
        <a:graphicData uri="http://schemas.openxmlformats.org/drawingml/2006/chart">
          <c:chart xmlns:c="http://schemas.openxmlformats.org/drawingml/2006/chart" r:id="rId2"/>
        </a:graphicData>
      </a:graphic>
    </xdr:graphicFrame>
    <xdr:clientData/>
  </xdr:twoCellAnchor>
  <xdr:twoCellAnchor>
    <xdr:from>
      <xdr:col>0</xdr:col>
      <xdr:colOff>38100</xdr:colOff>
      <xdr:row>34</xdr:row>
      <xdr:rowOff>38100</xdr:rowOff>
    </xdr:from>
    <xdr:to>
      <xdr:col>7</xdr:col>
      <xdr:colOff>28575</xdr:colOff>
      <xdr:row>49</xdr:row>
      <xdr:rowOff>85725</xdr:rowOff>
    </xdr:to>
    <xdr:graphicFrame>
      <xdr:nvGraphicFramePr>
        <xdr:cNvPr id="3" name="12 Gráfico"/>
        <xdr:cNvGraphicFramePr/>
      </xdr:nvGraphicFramePr>
      <xdr:xfrm>
        <a:off x="38100" y="6191250"/>
        <a:ext cx="5857875" cy="2771775"/>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50</xdr:row>
      <xdr:rowOff>104775</xdr:rowOff>
    </xdr:from>
    <xdr:to>
      <xdr:col>7</xdr:col>
      <xdr:colOff>38100</xdr:colOff>
      <xdr:row>65</xdr:row>
      <xdr:rowOff>104775</xdr:rowOff>
    </xdr:to>
    <xdr:graphicFrame>
      <xdr:nvGraphicFramePr>
        <xdr:cNvPr id="4" name="14 Gráfico"/>
        <xdr:cNvGraphicFramePr/>
      </xdr:nvGraphicFramePr>
      <xdr:xfrm>
        <a:off x="57150" y="9163050"/>
        <a:ext cx="5848350" cy="2714625"/>
      </xdr:xfrm>
      <a:graphic>
        <a:graphicData uri="http://schemas.openxmlformats.org/drawingml/2006/chart">
          <c:chart xmlns:c="http://schemas.openxmlformats.org/drawingml/2006/chart" r:id="rId4"/>
        </a:graphicData>
      </a:graphic>
    </xdr:graphicFrame>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0.94625</cdr:y>
    </cdr:from>
    <cdr:to>
      <cdr:x>0.94575</cdr:x>
      <cdr:y>1</cdr:y>
    </cdr:to>
    <cdr:sp>
      <cdr:nvSpPr>
        <cdr:cNvPr id="1" name="1 CuadroTexto"/>
        <cdr:cNvSpPr txBox="1">
          <a:spLocks noChangeArrowheads="1"/>
        </cdr:cNvSpPr>
      </cdr:nvSpPr>
      <cdr:spPr>
        <a:xfrm>
          <a:off x="0" y="3000375"/>
          <a:ext cx="8477250" cy="180975"/>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elaborado por Odepa con antecedentes de la Seremi de Agricultura de la Región del Maule.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51</xdr:row>
      <xdr:rowOff>57150</xdr:rowOff>
    </xdr:from>
    <xdr:to>
      <xdr:col>1</xdr:col>
      <xdr:colOff>476250</xdr:colOff>
      <xdr:row>51</xdr:row>
      <xdr:rowOff>123825</xdr:rowOff>
    </xdr:to>
    <xdr:pic>
      <xdr:nvPicPr>
        <xdr:cNvPr id="1" name="Picture 41" descr="pie"/>
        <xdr:cNvPicPr preferRelativeResize="1">
          <a:picLocks noChangeAspect="1"/>
        </xdr:cNvPicPr>
      </xdr:nvPicPr>
      <xdr:blipFill>
        <a:blip r:embed="rId1"/>
        <a:stretch>
          <a:fillRect/>
        </a:stretch>
      </xdr:blipFill>
      <xdr:spPr>
        <a:xfrm>
          <a:off x="0" y="9972675"/>
          <a:ext cx="1314450" cy="66675"/>
        </a:xfrm>
        <a:prstGeom prst="rect">
          <a:avLst/>
        </a:prstGeom>
        <a:noFill/>
        <a:ln w="9525" cmpd="sng">
          <a:noFill/>
        </a:ln>
      </xdr:spPr>
    </xdr:pic>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0.93725</cdr:y>
    </cdr:from>
    <cdr:to>
      <cdr:x>0.94325</cdr:x>
      <cdr:y>0.98775</cdr:y>
    </cdr:to>
    <cdr:sp>
      <cdr:nvSpPr>
        <cdr:cNvPr id="1" name="1 CuadroTexto"/>
        <cdr:cNvSpPr txBox="1">
          <a:spLocks noChangeArrowheads="1"/>
        </cdr:cNvSpPr>
      </cdr:nvSpPr>
      <cdr:spPr>
        <a:xfrm>
          <a:off x="-19049" y="2914650"/>
          <a:ext cx="8524875" cy="161925"/>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elaborado por Odepa con antecedentes de la Seremi de Agricultura de la Región del Maule.</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161925</xdr:rowOff>
    </xdr:from>
    <xdr:to>
      <xdr:col>10</xdr:col>
      <xdr:colOff>619125</xdr:colOff>
      <xdr:row>18</xdr:row>
      <xdr:rowOff>76200</xdr:rowOff>
    </xdr:to>
    <xdr:graphicFrame>
      <xdr:nvGraphicFramePr>
        <xdr:cNvPr id="1" name="1 Gráfico"/>
        <xdr:cNvGraphicFramePr/>
      </xdr:nvGraphicFramePr>
      <xdr:xfrm>
        <a:off x="47625" y="161925"/>
        <a:ext cx="8953500" cy="317182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18</xdr:row>
      <xdr:rowOff>200025</xdr:rowOff>
    </xdr:from>
    <xdr:to>
      <xdr:col>10</xdr:col>
      <xdr:colOff>685800</xdr:colOff>
      <xdr:row>36</xdr:row>
      <xdr:rowOff>0</xdr:rowOff>
    </xdr:to>
    <xdr:graphicFrame>
      <xdr:nvGraphicFramePr>
        <xdr:cNvPr id="2" name="2 Gráfico"/>
        <xdr:cNvGraphicFramePr/>
      </xdr:nvGraphicFramePr>
      <xdr:xfrm>
        <a:off x="47625" y="3457575"/>
        <a:ext cx="9020175" cy="3114675"/>
      </xdr:xfrm>
      <a:graphic>
        <a:graphicData uri="http://schemas.openxmlformats.org/drawingml/2006/chart">
          <c:chart xmlns:c="http://schemas.openxmlformats.org/drawingml/2006/chart" r:id="rId2"/>
        </a:graphicData>
      </a:graphic>
    </xdr:graphicFrame>
    <xdr:clientData/>
  </xdr:twoCellAnchor>
</xdr:wsDr>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0.01875</cdr:x>
      <cdr:y>0.8675</cdr:y>
    </cdr:from>
    <cdr:to>
      <cdr:x>0.3195</cdr:x>
      <cdr:y>0.997</cdr:y>
    </cdr:to>
    <cdr:sp>
      <cdr:nvSpPr>
        <cdr:cNvPr id="1" name="1 Rectángulo redondeado"/>
        <cdr:cNvSpPr>
          <a:spLocks/>
        </cdr:cNvSpPr>
      </cdr:nvSpPr>
      <cdr:spPr>
        <a:xfrm>
          <a:off x="85725" y="2905125"/>
          <a:ext cx="1524000" cy="438150"/>
        </a:xfrm>
        <a:prstGeom prst="roundRect">
          <a:avLst/>
        </a:prstGeom>
        <a:noFill/>
        <a:ln w="25400" cmpd="sng">
          <a:noFill/>
        </a:ln>
      </cdr:spPr>
      <cdr:txBody>
        <a:bodyPr vertOverflow="clip" wrap="square"/>
        <a:p>
          <a:pPr algn="l">
            <a:defRPr/>
          </a:pPr>
          <a:r>
            <a:rPr lang="en-US" cap="none" sz="1100" b="0" i="1" u="none" baseline="0">
              <a:solidFill>
                <a:srgbClr val="000000"/>
              </a:solidFill>
            </a:rPr>
            <a:t>Fuente</a:t>
          </a:r>
          <a:r>
            <a:rPr lang="en-US" cap="none" sz="1100" b="0" i="0" u="none" baseline="0">
              <a:solidFill>
                <a:srgbClr val="000000"/>
              </a:solidFill>
            </a:rPr>
            <a:t>: SAG</a:t>
          </a:r>
        </a:p>
      </cdr:txBody>
    </cdr:sp>
  </cdr:relSizeAnchor>
</c:userShapes>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0.964</cdr:y>
    </cdr:from>
    <cdr:to>
      <cdr:x>-0.01</cdr:x>
      <cdr:y>0.962</cdr:y>
    </cdr:to>
    <cdr:sp>
      <cdr:nvSpPr>
        <cdr:cNvPr id="1" name="1 Rectángulo redondeado"/>
        <cdr:cNvSpPr>
          <a:spLocks/>
        </cdr:cNvSpPr>
      </cdr:nvSpPr>
      <cdr:spPr>
        <a:xfrm>
          <a:off x="-47624" y="3476625"/>
          <a:ext cx="0" cy="0"/>
        </a:xfrm>
        <a:prstGeom prst="roundRect">
          <a:avLst/>
        </a:prstGeom>
        <a:noFill/>
        <a:ln w="2540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cdr:x>
      <cdr:y>0.977</cdr:y>
    </cdr:from>
    <cdr:to>
      <cdr:x>-0.01</cdr:x>
      <cdr:y>0.97575</cdr:y>
    </cdr:to>
    <cdr:sp>
      <cdr:nvSpPr>
        <cdr:cNvPr id="2" name="2 CuadroTexto"/>
        <cdr:cNvSpPr txBox="1">
          <a:spLocks noChangeArrowheads="1"/>
        </cdr:cNvSpPr>
      </cdr:nvSpPr>
      <cdr:spPr>
        <a:xfrm>
          <a:off x="-47624" y="3524250"/>
          <a:ext cx="0" cy="0"/>
        </a:xfrm>
        <a:prstGeom prst="rect">
          <a:avLst/>
        </a:prstGeom>
        <a:noFill/>
        <a:ln w="9525"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Odepa con información del SAG.</a:t>
          </a:r>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161925</xdr:rowOff>
    </xdr:from>
    <xdr:to>
      <xdr:col>6</xdr:col>
      <xdr:colOff>561975</xdr:colOff>
      <xdr:row>19</xdr:row>
      <xdr:rowOff>76200</xdr:rowOff>
    </xdr:to>
    <xdr:graphicFrame>
      <xdr:nvGraphicFramePr>
        <xdr:cNvPr id="1" name="2 Gráfico"/>
        <xdr:cNvGraphicFramePr/>
      </xdr:nvGraphicFramePr>
      <xdr:xfrm>
        <a:off x="342900" y="161925"/>
        <a:ext cx="5076825" cy="3352800"/>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20</xdr:row>
      <xdr:rowOff>104775</xdr:rowOff>
    </xdr:from>
    <xdr:to>
      <xdr:col>6</xdr:col>
      <xdr:colOff>542925</xdr:colOff>
      <xdr:row>39</xdr:row>
      <xdr:rowOff>0</xdr:rowOff>
    </xdr:to>
    <xdr:graphicFrame>
      <xdr:nvGraphicFramePr>
        <xdr:cNvPr id="2" name="3 Gráfico"/>
        <xdr:cNvGraphicFramePr/>
      </xdr:nvGraphicFramePr>
      <xdr:xfrm>
        <a:off x="285750" y="3724275"/>
        <a:ext cx="5114925" cy="3609975"/>
      </xdr:xfrm>
      <a:graphic>
        <a:graphicData uri="http://schemas.openxmlformats.org/drawingml/2006/chart">
          <c:chart xmlns:c="http://schemas.openxmlformats.org/drawingml/2006/chart" r:id="rId2"/>
        </a:graphicData>
      </a:graphic>
    </xdr:graphicFrame>
    <xdr:clientData/>
  </xdr:twoCellAnchor>
</xdr:wsDr>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0.013</cdr:x>
      <cdr:y>0.88675</cdr:y>
    </cdr:from>
    <cdr:to>
      <cdr:x>0.98675</cdr:x>
      <cdr:y>0.9885</cdr:y>
    </cdr:to>
    <cdr:sp>
      <cdr:nvSpPr>
        <cdr:cNvPr id="1" name="1 Rectángulo redondeado"/>
        <cdr:cNvSpPr>
          <a:spLocks/>
        </cdr:cNvSpPr>
      </cdr:nvSpPr>
      <cdr:spPr>
        <a:xfrm>
          <a:off x="76200" y="3667125"/>
          <a:ext cx="5734050" cy="419100"/>
        </a:xfrm>
        <a:prstGeom prst="roundRect">
          <a:avLst/>
        </a:prstGeom>
        <a:noFill/>
        <a:ln w="25400"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elaborado por Odepa con antecedentes propios, del Banco Central de Chile y de la Bolsa de Comercio de Mendoza.</a:t>
          </a:r>
        </a:p>
      </cdr:txBody>
    </cdr:sp>
  </cdr:relSizeAnchor>
</c:userShapes>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809625</xdr:colOff>
      <xdr:row>2</xdr:row>
      <xdr:rowOff>19050</xdr:rowOff>
    </xdr:from>
    <xdr:to>
      <xdr:col>7</xdr:col>
      <xdr:colOff>828675</xdr:colOff>
      <xdr:row>24</xdr:row>
      <xdr:rowOff>180975</xdr:rowOff>
    </xdr:to>
    <xdr:graphicFrame>
      <xdr:nvGraphicFramePr>
        <xdr:cNvPr id="1" name="1 Gráfico"/>
        <xdr:cNvGraphicFramePr/>
      </xdr:nvGraphicFramePr>
      <xdr:xfrm>
        <a:off x="809625" y="381000"/>
        <a:ext cx="5886450" cy="4143375"/>
      </xdr:xfrm>
      <a:graphic>
        <a:graphicData uri="http://schemas.openxmlformats.org/drawingml/2006/chart">
          <c:chart xmlns:c="http://schemas.openxmlformats.org/drawingml/2006/chart" r:id="rId1"/>
        </a:graphicData>
      </a:graphic>
    </xdr:graphicFrame>
    <xdr:clientData/>
  </xdr:twoCellAnchor>
  <xdr:twoCellAnchor>
    <xdr:from>
      <xdr:col>0</xdr:col>
      <xdr:colOff>809625</xdr:colOff>
      <xdr:row>25</xdr:row>
      <xdr:rowOff>76200</xdr:rowOff>
    </xdr:from>
    <xdr:to>
      <xdr:col>8</xdr:col>
      <xdr:colOff>9525</xdr:colOff>
      <xdr:row>38</xdr:row>
      <xdr:rowOff>66675</xdr:rowOff>
    </xdr:to>
    <xdr:sp>
      <xdr:nvSpPr>
        <xdr:cNvPr id="2" name="2 CuadroTexto"/>
        <xdr:cNvSpPr txBox="1">
          <a:spLocks noChangeArrowheads="1"/>
        </xdr:cNvSpPr>
      </xdr:nvSpPr>
      <xdr:spPr>
        <a:xfrm>
          <a:off x="809625" y="4600575"/>
          <a:ext cx="5905500" cy="2343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El gráfico </a:t>
          </a:r>
          <a:r>
            <a:rPr lang="en-US" cap="none" sz="1100" b="0" i="0" u="none" baseline="0">
              <a:solidFill>
                <a:srgbClr val="000000"/>
              </a:solidFill>
              <a:latin typeface="Calibri"/>
              <a:ea typeface="Calibri"/>
              <a:cs typeface="Calibri"/>
            </a:rPr>
            <a:t>adjunto está basado en información disponible de precios de vinos a granel, tanto en Chile como en Argentina. La comparación se realiza haciendo la transformación de los precios de vinos argentinos a valores expresados en pesos chilenos, considerando el tipo de cambio oficial (peso chileno</a:t>
          </a:r>
          <a:r>
            <a:rPr lang="en-US" cap="none" sz="1100" b="0" i="1" u="none" baseline="0">
              <a:solidFill>
                <a:srgbClr val="000000"/>
              </a:solidFill>
              <a:latin typeface="Calibri"/>
              <a:ea typeface="Calibri"/>
              <a:cs typeface="Calibri"/>
            </a:rPr>
            <a:t> / </a:t>
          </a:r>
          <a:r>
            <a:rPr lang="en-US" cap="none" sz="1100" b="0" i="0" u="none" baseline="0">
              <a:solidFill>
                <a:srgbClr val="000000"/>
              </a:solidFill>
              <a:latin typeface="Calibri"/>
              <a:ea typeface="Calibri"/>
              <a:cs typeface="Calibri"/>
            </a:rPr>
            <a:t>peso argentino) vigente en el período en que se registró cada precio.
</a:t>
          </a:r>
          <a:r>
            <a:rPr lang="en-US" cap="none" sz="1100" b="0" i="0" u="none" baseline="0">
              <a:solidFill>
                <a:srgbClr val="000000"/>
              </a:solidFill>
              <a:latin typeface="Calibri"/>
              <a:ea typeface="Calibri"/>
              <a:cs typeface="Calibri"/>
            </a:rPr>
            <a:t>Se advierte que esta comparación puede no resultar efectiva ni real en términos de los niveles registrados en cada caso, toda vez que probablemente las calidades de los vinos son diferentes  y podrían no ser directamente comparables. No obstante, se estima que  permite analizar las trayectorias o evolución que han seguido los precios de cada tipo de vino en ambos mercados, desde el momento en que comienzan todas las series (enero de 2010). En consecuencia, se recomienda ser bastante cautelosos al momento de emitir juicios respecto a estos antecedentes, particularmente en relación con los niveles de precios registrados en uno y otro mercado, e interpretar más bien las variaciones que se observan en cada caso.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123825</xdr:rowOff>
    </xdr:from>
    <xdr:to>
      <xdr:col>0</xdr:col>
      <xdr:colOff>8086725</xdr:colOff>
      <xdr:row>41</xdr:row>
      <xdr:rowOff>19050</xdr:rowOff>
    </xdr:to>
    <xdr:sp>
      <xdr:nvSpPr>
        <xdr:cNvPr id="1" name="1 CuadroTexto"/>
        <xdr:cNvSpPr txBox="1">
          <a:spLocks noChangeArrowheads="1"/>
        </xdr:cNvSpPr>
      </xdr:nvSpPr>
      <xdr:spPr>
        <a:xfrm>
          <a:off x="76200" y="495300"/>
          <a:ext cx="8020050" cy="695325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Comentarios y noticias del sector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1. Exportaciones de</a:t>
          </a:r>
          <a:r>
            <a:rPr lang="en-US" cap="none" sz="1100" b="1" i="0" u="none" baseline="0">
              <a:solidFill>
                <a:srgbClr val="000000"/>
              </a:solidFill>
              <a:latin typeface="Arial"/>
              <a:ea typeface="Arial"/>
              <a:cs typeface="Arial"/>
            </a:rPr>
            <a:t> vinos y mostos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Los exportaciones de vinos y mostos de julio último, por segundo mes consecutivo, </a:t>
          </a:r>
          <a:r>
            <a:rPr lang="en-US" cap="none" sz="1100" b="0" i="0" u="none" baseline="0">
              <a:solidFill>
                <a:srgbClr val="000000"/>
              </a:solidFill>
              <a:latin typeface="Arial"/>
              <a:ea typeface="Arial"/>
              <a:cs typeface="Arial"/>
            </a:rPr>
            <a:t>presentaron un comportamiento general positivo comparado con el del mismo mes del año anterior, evidenciando un repunte respecto al bajo desempeño que tuvieron entre marzo y mayo de 2015.
</a:t>
          </a:r>
          <a:r>
            <a:rPr lang="en-US" cap="none" sz="1100" b="0" i="0" u="none" baseline="0">
              <a:solidFill>
                <a:srgbClr val="000000"/>
              </a:solidFill>
              <a:latin typeface="Arial"/>
              <a:ea typeface="Arial"/>
              <a:cs typeface="Arial"/>
            </a:rPr>
            <a:t>Las variaciones positivas más relevantes se presentaron en vinos embotellados, que aumentaron 14,5% en volumen y 7,8% en valor respecto a junio de 2014; en vinos a granel, cuyas variacioness fueron de 87,7% y 57,6%, respectivamente, en la misma comparación; y sobre todo en vinos espumosos, cuyos incrementos, tanto en volumen como en valor, fueron de más de 120% comparado con lo que se exportó en igual mes del año pasado.
</a:t>
          </a:r>
          <a:r>
            <a:rPr lang="en-US" cap="none" sz="1100" b="0" i="0" u="none" baseline="0">
              <a:solidFill>
                <a:srgbClr val="000000"/>
              </a:solidFill>
              <a:latin typeface="Arial"/>
              <a:ea typeface="Arial"/>
              <a:cs typeface="Arial"/>
            </a:rPr>
            <a:t>Todo este último comportamiento ha hecho que en las cifras acumuladas entre enero y julio se perciban también evoluciones positivas, espeicalmente en términos de volumen. Es así que para el conjunto de todas las categorías se acumula un incremento de volumen de 5,9%, no obstante que en términos de valor se presenta una disminución de 1,6%. Esto último se debe tanto a una baja generalizada de los precios promedios de exportación, como a un cambio en la composición de estas expportaciones, con una mayor participación de las categorías de menor valor unitario (vinos a granel, por ejemplo).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Informe de Producción de Vino 2015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 fines de </a:t>
          </a:r>
          <a:r>
            <a:rPr lang="en-US" cap="none" sz="1100" b="0" i="0" u="none" baseline="0">
              <a:solidFill>
                <a:srgbClr val="000000"/>
              </a:solidFill>
              <a:latin typeface="Arial"/>
              <a:ea typeface="Arial"/>
              <a:cs typeface="Arial"/>
            </a:rPr>
            <a:t>julio pasado el SAG dio a conocer el Informe de Producción de Vinos 2015, donde se da cuenta de un incremento de 30% del total de vinos producidos en relación a lo que se produjo en la vendimia de 2014. Los resultados finales indican que en esta ocasión hubo una producción de 1.081,3 millones de litros de vino con denominanción de origen, que representaron 84% del total declarado; de 152,1 millones de litros de vino sin denominación de origen, con una participación de 11,9%; y de 53,1 millones de litrois de vino elaborados con variedades para consumo fresco (vinos de uva de mesa), que correspondierpon al 4,1% del total.</a:t>
          </a:r>
          <a:r>
            <a:rPr lang="en-US" cap="none" sz="1100" b="0" i="0" u="none" baseline="0">
              <a:solidFill>
                <a:srgbClr val="000000"/>
              </a:solidFill>
              <a:latin typeface="Arial"/>
              <a:ea typeface="Arial"/>
              <a:cs typeface="Arial"/>
            </a:rPr>
            <a:t>
En el caso de los vinos tintos con denominación de origen, las cepas que presentaron los mayores incrementos porcentuales de producción fueron Cot (Malbec), con 55,6% de incremento; Carmenére, con 54,2%; Merlot, con 39,5%;</a:t>
          </a:r>
          <a:r>
            <a:rPr lang="en-US" cap="none" sz="1100" b="0" i="0" u="none" baseline="0">
              <a:solidFill>
                <a:srgbClr val="000000"/>
              </a:solidFill>
              <a:latin typeface="Arial"/>
              <a:ea typeface="Arial"/>
              <a:cs typeface="Arial"/>
            </a:rPr>
            <a:t> Pinot Noir, con 28,7%, Cabernet Sauvignon, con 27,8% y País, con 26,1%. En el caso de las variedades blancas, las variaciones más significativas fueron las de Chardonnay, con 59% de incremento y Sauvignon Blanc, con una variación de 25%.</a:t>
          </a:r>
          <a:r>
            <a:rPr lang="en-US" cap="none" sz="1100" b="0" i="0" u="none" baseline="0">
              <a:solidFill>
                <a:srgbClr val="000000"/>
              </a:solidFill>
              <a:latin typeface="Arial"/>
              <a:ea typeface="Arial"/>
              <a:cs typeface="Arial"/>
            </a:rPr>
            <a:t>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-0.01825</cdr:y>
    </cdr:from>
    <cdr:to>
      <cdr:x>-0.00875</cdr:x>
      <cdr:y>-0.01825</cdr:y>
    </cdr:to>
    <cdr:pic>
      <cdr:nvPicPr>
        <cdr:cNvPr id="1"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-0.00875</cdr:x>
      <cdr:y>-0.01825</cdr:y>
    </cdr:from>
    <cdr:to>
      <cdr:x>-0.00875</cdr:x>
      <cdr:y>-0.01825</cdr:y>
    </cdr:to>
    <cdr:pic>
      <cdr:nvPicPr>
        <cdr:cNvPr id="2"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-0.00875</cdr:x>
      <cdr:y>-0.01825</cdr:y>
    </cdr:from>
    <cdr:to>
      <cdr:x>-0.00875</cdr:x>
      <cdr:y>-0.01825</cdr:y>
    </cdr:to>
    <cdr:pic>
      <cdr:nvPicPr>
        <cdr:cNvPr id="3"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-0.00875</cdr:x>
      <cdr:y>0.96825</cdr:y>
    </cdr:from>
    <cdr:to>
      <cdr:x>-0.00875</cdr:x>
      <cdr:y>0.96775</cdr:y>
    </cdr:to>
    <cdr:sp>
      <cdr:nvSpPr>
        <cdr:cNvPr id="4" name="1 CuadroTexto"/>
        <cdr:cNvSpPr txBox="1">
          <a:spLocks noChangeArrowheads="1"/>
        </cdr:cNvSpPr>
      </cdr:nvSpPr>
      <cdr:spPr>
        <a:xfrm>
          <a:off x="-47624" y="2686050"/>
          <a:ext cx="0" cy="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-0.02</cdr:y>
    </cdr:from>
    <cdr:to>
      <cdr:x>-0.009</cdr:x>
      <cdr:y>-0.02</cdr:y>
    </cdr:to>
    <cdr:pic>
      <cdr:nvPicPr>
        <cdr:cNvPr id="1"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0.95925</cdr:y>
    </cdr:from>
    <cdr:to>
      <cdr:x>-0.009</cdr:x>
      <cdr:y>0.95925</cdr:y>
    </cdr:to>
    <cdr:sp>
      <cdr:nvSpPr>
        <cdr:cNvPr id="2" name="1 CuadroTexto"/>
        <cdr:cNvSpPr txBox="1">
          <a:spLocks noChangeArrowheads="1"/>
        </cdr:cNvSpPr>
      </cdr:nvSpPr>
      <cdr:spPr>
        <a:xfrm>
          <a:off x="-47624" y="2543175"/>
          <a:ext cx="0" cy="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0.9585</cdr:y>
    </cdr:from>
    <cdr:to>
      <cdr:x>-0.00875</cdr:x>
      <cdr:y>0.959</cdr:y>
    </cdr:to>
    <cdr:sp>
      <cdr:nvSpPr>
        <cdr:cNvPr id="1" name="1 CuadroTexto"/>
        <cdr:cNvSpPr txBox="1">
          <a:spLocks noChangeArrowheads="1"/>
        </cdr:cNvSpPr>
      </cdr:nvSpPr>
      <cdr:spPr>
        <a:xfrm>
          <a:off x="-47624" y="2447925"/>
          <a:ext cx="0" cy="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 </a:t>
          </a:r>
          <a:r>
            <a:rPr lang="en-US" cap="none" sz="800" b="0" i="0" u="none" baseline="0">
              <a:solidFill>
                <a:srgbClr val="000000"/>
              </a:solidFill>
              <a:latin typeface="Calibri"/>
              <a:ea typeface="Calibri"/>
              <a:cs typeface="Calibri"/>
            </a:rPr>
            <a:t>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-0.01975</cdr:y>
    </cdr:from>
    <cdr:to>
      <cdr:x>-0.009</cdr:x>
      <cdr:y>-0.01975</cdr:y>
    </cdr:to>
    <cdr:pic>
      <cdr:nvPicPr>
        <cdr:cNvPr id="1"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-0.01975</cdr:y>
    </cdr:from>
    <cdr:to>
      <cdr:x>-0.009</cdr:x>
      <cdr:y>-0.01975</cdr:y>
    </cdr:to>
    <cdr:pic>
      <cdr:nvPicPr>
        <cdr:cNvPr id="2"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0.95675</cdr:y>
    </cdr:from>
    <cdr:to>
      <cdr:x>-0.009</cdr:x>
      <cdr:y>0.95725</cdr:y>
    </cdr:to>
    <cdr:sp>
      <cdr:nvSpPr>
        <cdr:cNvPr id="3" name="1 CuadroTexto"/>
        <cdr:cNvSpPr txBox="1">
          <a:spLocks noChangeArrowheads="1"/>
        </cdr:cNvSpPr>
      </cdr:nvSpPr>
      <cdr:spPr>
        <a:xfrm>
          <a:off x="-47624" y="2466975"/>
          <a:ext cx="0" cy="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57150</xdr:rowOff>
    </xdr:from>
    <xdr:to>
      <xdr:col>6</xdr:col>
      <xdr:colOff>752475</xdr:colOff>
      <xdr:row>15</xdr:row>
      <xdr:rowOff>123825</xdr:rowOff>
    </xdr:to>
    <xdr:graphicFrame>
      <xdr:nvGraphicFramePr>
        <xdr:cNvPr id="1" name="1 Gráfico"/>
        <xdr:cNvGraphicFramePr/>
      </xdr:nvGraphicFramePr>
      <xdr:xfrm>
        <a:off x="9525" y="57150"/>
        <a:ext cx="5772150" cy="278130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16</xdr:row>
      <xdr:rowOff>152400</xdr:rowOff>
    </xdr:from>
    <xdr:to>
      <xdr:col>6</xdr:col>
      <xdr:colOff>819150</xdr:colOff>
      <xdr:row>31</xdr:row>
      <xdr:rowOff>95250</xdr:rowOff>
    </xdr:to>
    <xdr:graphicFrame>
      <xdr:nvGraphicFramePr>
        <xdr:cNvPr id="2" name="2 Gráfico"/>
        <xdr:cNvGraphicFramePr/>
      </xdr:nvGraphicFramePr>
      <xdr:xfrm>
        <a:off x="104775" y="3048000"/>
        <a:ext cx="5743575" cy="2657475"/>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32</xdr:row>
      <xdr:rowOff>114300</xdr:rowOff>
    </xdr:from>
    <xdr:to>
      <xdr:col>6</xdr:col>
      <xdr:colOff>828675</xdr:colOff>
      <xdr:row>46</xdr:row>
      <xdr:rowOff>142875</xdr:rowOff>
    </xdr:to>
    <xdr:graphicFrame>
      <xdr:nvGraphicFramePr>
        <xdr:cNvPr id="3" name="9 Gráfico"/>
        <xdr:cNvGraphicFramePr/>
      </xdr:nvGraphicFramePr>
      <xdr:xfrm>
        <a:off x="76200" y="5905500"/>
        <a:ext cx="5781675" cy="2562225"/>
      </xdr:xfrm>
      <a:graphic>
        <a:graphicData uri="http://schemas.openxmlformats.org/drawingml/2006/chart">
          <c:chart xmlns:c="http://schemas.openxmlformats.org/drawingml/2006/chart" r:id="rId3"/>
        </a:graphicData>
      </a:graphic>
    </xdr:graphicFrame>
    <xdr:clientData/>
  </xdr:twoCellAnchor>
  <xdr:twoCellAnchor>
    <xdr:from>
      <xdr:col>0</xdr:col>
      <xdr:colOff>142875</xdr:colOff>
      <xdr:row>47</xdr:row>
      <xdr:rowOff>161925</xdr:rowOff>
    </xdr:from>
    <xdr:to>
      <xdr:col>6</xdr:col>
      <xdr:colOff>819150</xdr:colOff>
      <xdr:row>62</xdr:row>
      <xdr:rowOff>19050</xdr:rowOff>
    </xdr:to>
    <xdr:graphicFrame>
      <xdr:nvGraphicFramePr>
        <xdr:cNvPr id="4" name="10 Gráfico"/>
        <xdr:cNvGraphicFramePr/>
      </xdr:nvGraphicFramePr>
      <xdr:xfrm>
        <a:off x="142875" y="8667750"/>
        <a:ext cx="5705475" cy="2581275"/>
      </xdr:xfrm>
      <a:graphic>
        <a:graphicData uri="http://schemas.openxmlformats.org/drawingml/2006/chart">
          <c:chart xmlns:c="http://schemas.openxmlformats.org/drawingml/2006/chart" r:id="rId4"/>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0.00825</cdr:x>
      <cdr:y>0.928</cdr:y>
    </cdr:from>
    <cdr:to>
      <cdr:x>0.758</cdr:x>
      <cdr:y>1</cdr:y>
    </cdr:to>
    <cdr:sp>
      <cdr:nvSpPr>
        <cdr:cNvPr id="1" name="1 CuadroTexto"/>
        <cdr:cNvSpPr txBox="1">
          <a:spLocks noChangeArrowheads="1"/>
        </cdr:cNvSpPr>
      </cdr:nvSpPr>
      <cdr:spPr>
        <a:xfrm>
          <a:off x="47625" y="2609850"/>
          <a:ext cx="4352925" cy="257175"/>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33"/>
  <sheetViews>
    <sheetView tabSelected="1" view="pageBreakPreview" zoomScaleSheetLayoutView="100" zoomScalePageLayoutView="0" workbookViewId="0" topLeftCell="A1">
      <selection activeCell="K21" sqref="K21"/>
    </sheetView>
  </sheetViews>
  <sheetFormatPr defaultColWidth="11.00390625" defaultRowHeight="14.25"/>
  <cols>
    <col min="1" max="1" width="8.75390625" style="25" customWidth="1"/>
    <col min="2" max="2" width="10.00390625" style="25" customWidth="1"/>
    <col min="3" max="3" width="9.375" style="25" customWidth="1"/>
    <col min="4" max="5" width="11.00390625" style="25" customWidth="1"/>
    <col min="6" max="6" width="14.875" style="25" customWidth="1"/>
    <col min="7" max="7" width="9.75390625" style="25" customWidth="1"/>
    <col min="8" max="8" width="3.875" style="25" customWidth="1"/>
    <col min="9" max="13" width="11.00390625" style="25" customWidth="1"/>
    <col min="14" max="16384" width="11.00390625" style="25" customWidth="1"/>
  </cols>
  <sheetData>
    <row r="1" spans="1:7" ht="15.75">
      <c r="A1" s="23"/>
      <c r="B1" s="24"/>
      <c r="C1" s="24"/>
      <c r="D1" s="24"/>
      <c r="E1" s="24"/>
      <c r="F1" s="24"/>
      <c r="G1" s="24"/>
    </row>
    <row r="2" spans="1:7" ht="15">
      <c r="A2" s="24"/>
      <c r="B2" s="24"/>
      <c r="C2" s="24"/>
      <c r="D2" s="24"/>
      <c r="E2" s="24"/>
      <c r="F2" s="24"/>
      <c r="G2" s="24"/>
    </row>
    <row r="3" spans="1:7" ht="15.75">
      <c r="A3" s="23"/>
      <c r="B3" s="24"/>
      <c r="C3" s="24"/>
      <c r="D3" s="24"/>
      <c r="E3" s="24"/>
      <c r="F3" s="24"/>
      <c r="G3" s="24"/>
    </row>
    <row r="4" spans="1:7" ht="15">
      <c r="A4" s="24"/>
      <c r="B4" s="24"/>
      <c r="C4" s="24"/>
      <c r="D4" s="26"/>
      <c r="E4" s="24"/>
      <c r="F4" s="24"/>
      <c r="G4" s="24"/>
    </row>
    <row r="5" spans="1:7" ht="15.75">
      <c r="A5" s="23"/>
      <c r="B5" s="24"/>
      <c r="C5" s="24"/>
      <c r="D5" s="27"/>
      <c r="E5" s="24"/>
      <c r="F5" s="24"/>
      <c r="G5" s="24"/>
    </row>
    <row r="6" spans="1:7" ht="15.75">
      <c r="A6" s="23"/>
      <c r="B6" s="24"/>
      <c r="C6" s="24"/>
      <c r="D6" s="24"/>
      <c r="E6" s="24"/>
      <c r="F6" s="24"/>
      <c r="G6" s="24"/>
    </row>
    <row r="7" spans="1:7" ht="15.75">
      <c r="A7" s="23"/>
      <c r="B7" s="24"/>
      <c r="C7" s="24"/>
      <c r="D7" s="24"/>
      <c r="E7" s="24"/>
      <c r="F7" s="24"/>
      <c r="G7" s="24"/>
    </row>
    <row r="8" spans="1:7" ht="15">
      <c r="A8" s="24"/>
      <c r="B8" s="24"/>
      <c r="C8" s="24"/>
      <c r="D8" s="26"/>
      <c r="E8" s="24"/>
      <c r="F8" s="24"/>
      <c r="G8" s="24"/>
    </row>
    <row r="9" spans="1:7" ht="15.75">
      <c r="A9" s="28"/>
      <c r="B9" s="24"/>
      <c r="C9" s="24"/>
      <c r="D9" s="24"/>
      <c r="E9" s="24"/>
      <c r="F9" s="24"/>
      <c r="G9" s="24"/>
    </row>
    <row r="10" spans="1:7" ht="15.75">
      <c r="A10" s="23"/>
      <c r="B10" s="24"/>
      <c r="C10" s="24"/>
      <c r="D10" s="24"/>
      <c r="E10" s="24"/>
      <c r="F10" s="24"/>
      <c r="G10" s="24"/>
    </row>
    <row r="11" spans="1:7" ht="15.75">
      <c r="A11" s="23"/>
      <c r="B11" s="24"/>
      <c r="C11" s="24"/>
      <c r="D11" s="24"/>
      <c r="E11" s="24"/>
      <c r="F11" s="24"/>
      <c r="G11" s="24"/>
    </row>
    <row r="12" spans="1:7" ht="15.75">
      <c r="A12" s="23"/>
      <c r="B12" s="24"/>
      <c r="C12" s="24"/>
      <c r="D12" s="24"/>
      <c r="E12" s="24"/>
      <c r="F12" s="24"/>
      <c r="G12" s="24"/>
    </row>
    <row r="13" spans="1:8" ht="15">
      <c r="A13" s="24"/>
      <c r="B13" s="24"/>
      <c r="C13" s="515" t="s">
        <v>356</v>
      </c>
      <c r="D13" s="515"/>
      <c r="E13" s="515"/>
      <c r="F13" s="515"/>
      <c r="G13" s="515"/>
      <c r="H13" s="515"/>
    </row>
    <row r="14" spans="1:8" ht="26.25" customHeight="1">
      <c r="A14" s="24"/>
      <c r="B14" s="24"/>
      <c r="C14" s="515"/>
      <c r="D14" s="515"/>
      <c r="E14" s="515"/>
      <c r="F14" s="515"/>
      <c r="G14" s="515"/>
      <c r="H14" s="515"/>
    </row>
    <row r="15" spans="1:7" ht="15">
      <c r="A15" s="24"/>
      <c r="B15" s="24"/>
      <c r="C15" s="24"/>
      <c r="D15" s="24"/>
      <c r="E15" s="24"/>
      <c r="F15" s="24"/>
      <c r="G15" s="24"/>
    </row>
    <row r="16" spans="1:7" ht="15">
      <c r="A16" s="24"/>
      <c r="B16" s="24"/>
      <c r="C16" s="24"/>
      <c r="D16" s="29"/>
      <c r="E16" s="24"/>
      <c r="F16" s="24"/>
      <c r="G16" s="24"/>
    </row>
    <row r="17" spans="1:7" ht="15.75">
      <c r="A17" s="24"/>
      <c r="B17" s="24"/>
      <c r="C17" s="109"/>
      <c r="D17" s="30"/>
      <c r="E17" s="30"/>
      <c r="F17" s="30"/>
      <c r="G17" s="30"/>
    </row>
    <row r="18" spans="1:7" ht="15">
      <c r="A18" s="24"/>
      <c r="B18" s="24"/>
      <c r="C18" s="24"/>
      <c r="D18" s="24"/>
      <c r="E18" s="24"/>
      <c r="F18" s="24"/>
      <c r="G18" s="24"/>
    </row>
    <row r="19" spans="1:7" ht="15">
      <c r="A19" s="24"/>
      <c r="B19" s="24"/>
      <c r="C19" s="24"/>
      <c r="D19" s="24"/>
      <c r="E19" s="24"/>
      <c r="F19" s="24"/>
      <c r="G19" s="24"/>
    </row>
    <row r="20" spans="1:7" ht="15">
      <c r="A20" s="24"/>
      <c r="B20" s="24"/>
      <c r="C20" s="24"/>
      <c r="D20" s="24"/>
      <c r="E20" s="24"/>
      <c r="F20" s="24"/>
      <c r="G20" s="24"/>
    </row>
    <row r="21" spans="1:7" ht="15.75">
      <c r="A21" s="23"/>
      <c r="B21" s="24"/>
      <c r="C21" s="24"/>
      <c r="D21" s="24"/>
      <c r="E21" s="24"/>
      <c r="F21" s="24"/>
      <c r="G21" s="24"/>
    </row>
    <row r="22" spans="1:7" ht="15.75">
      <c r="A22" s="23"/>
      <c r="B22" s="24"/>
      <c r="C22" s="24"/>
      <c r="D22" s="26"/>
      <c r="E22" s="24"/>
      <c r="F22" s="24"/>
      <c r="G22" s="24"/>
    </row>
    <row r="23" spans="1:7" ht="15.75">
      <c r="A23" s="23"/>
      <c r="B23" s="24"/>
      <c r="C23" s="24"/>
      <c r="D23" s="29"/>
      <c r="E23" s="24"/>
      <c r="F23" s="24"/>
      <c r="G23" s="24"/>
    </row>
    <row r="24" spans="1:7" ht="15.75">
      <c r="A24" s="23"/>
      <c r="B24" s="24"/>
      <c r="C24" s="24"/>
      <c r="D24" s="24"/>
      <c r="E24" s="24"/>
      <c r="F24" s="24"/>
      <c r="G24" s="24"/>
    </row>
    <row r="25" spans="1:7" ht="15.75">
      <c r="A25" s="23"/>
      <c r="B25" s="24"/>
      <c r="C25" s="24"/>
      <c r="D25" s="24"/>
      <c r="E25" s="24"/>
      <c r="F25" s="24"/>
      <c r="G25" s="24"/>
    </row>
    <row r="26" spans="1:7" ht="15.75">
      <c r="A26" s="23"/>
      <c r="B26" s="24"/>
      <c r="C26" s="24"/>
      <c r="D26" s="24"/>
      <c r="E26" s="24"/>
      <c r="F26" s="24"/>
      <c r="G26" s="24"/>
    </row>
    <row r="27" spans="1:7" ht="15.75">
      <c r="A27" s="23"/>
      <c r="B27" s="24"/>
      <c r="C27" s="24"/>
      <c r="D27" s="26"/>
      <c r="E27" s="24"/>
      <c r="F27" s="24"/>
      <c r="G27" s="24"/>
    </row>
    <row r="28" spans="1:7" ht="15.75">
      <c r="A28" s="23"/>
      <c r="B28" s="24"/>
      <c r="C28" s="24"/>
      <c r="D28" s="24"/>
      <c r="E28" s="24"/>
      <c r="F28" s="24"/>
      <c r="G28" s="24"/>
    </row>
    <row r="29" spans="1:7" ht="15.75">
      <c r="A29" s="23"/>
      <c r="B29" s="24"/>
      <c r="C29" s="24"/>
      <c r="D29" s="24"/>
      <c r="E29" s="24"/>
      <c r="F29" s="24"/>
      <c r="G29" s="24"/>
    </row>
    <row r="30" spans="1:7" ht="15.75">
      <c r="A30" s="23"/>
      <c r="B30" s="24"/>
      <c r="C30" s="24"/>
      <c r="D30" s="24"/>
      <c r="E30" s="24"/>
      <c r="F30" s="24"/>
      <c r="G30" s="24"/>
    </row>
    <row r="31" spans="1:7" ht="15.75">
      <c r="A31" s="23"/>
      <c r="B31" s="24"/>
      <c r="C31" s="24"/>
      <c r="D31" s="24"/>
      <c r="E31" s="24"/>
      <c r="F31" s="24"/>
      <c r="G31" s="24"/>
    </row>
    <row r="32" spans="6:7" ht="15">
      <c r="F32" s="24"/>
      <c r="G32" s="24"/>
    </row>
    <row r="33" spans="6:7" ht="15">
      <c r="F33" s="24"/>
      <c r="G33" s="24"/>
    </row>
    <row r="34" spans="1:7" ht="15.75">
      <c r="A34" s="23"/>
      <c r="B34" s="24"/>
      <c r="C34" s="24"/>
      <c r="D34" s="24"/>
      <c r="E34" s="24"/>
      <c r="F34" s="24"/>
      <c r="G34" s="24"/>
    </row>
    <row r="35" spans="1:7" ht="15.75">
      <c r="A35" s="23"/>
      <c r="B35" s="24"/>
      <c r="C35" s="24"/>
      <c r="D35" s="24"/>
      <c r="E35" s="24"/>
      <c r="F35" s="24"/>
      <c r="G35" s="24"/>
    </row>
    <row r="36" spans="1:7" ht="15.75">
      <c r="A36" s="23"/>
      <c r="B36" s="24"/>
      <c r="C36" s="24"/>
      <c r="D36" s="24"/>
      <c r="E36" s="24"/>
      <c r="F36" s="24"/>
      <c r="G36" s="24"/>
    </row>
    <row r="37" spans="1:7" ht="15.75">
      <c r="A37" s="23"/>
      <c r="B37" s="24"/>
      <c r="C37" s="24"/>
      <c r="D37" s="24"/>
      <c r="E37" s="24"/>
      <c r="F37" s="24"/>
      <c r="G37" s="24"/>
    </row>
    <row r="38" spans="1:7" ht="15.75">
      <c r="A38" s="23"/>
      <c r="B38" s="24"/>
      <c r="C38" s="24"/>
      <c r="D38" s="24"/>
      <c r="E38" s="24"/>
      <c r="F38" s="24"/>
      <c r="G38" s="24"/>
    </row>
    <row r="39" spans="1:7" ht="15.75">
      <c r="A39" s="31"/>
      <c r="B39" s="24"/>
      <c r="C39" s="31"/>
      <c r="D39" s="32"/>
      <c r="E39" s="24"/>
      <c r="F39" s="24"/>
      <c r="G39" s="24"/>
    </row>
    <row r="40" spans="1:7" ht="15.75">
      <c r="A40" s="23"/>
      <c r="E40" s="24"/>
      <c r="F40" s="24"/>
      <c r="G40" s="24"/>
    </row>
    <row r="41" spans="3:7" ht="15.75">
      <c r="C41" s="516" t="s">
        <v>389</v>
      </c>
      <c r="D41" s="516"/>
      <c r="E41" s="516"/>
      <c r="F41" s="24"/>
      <c r="G41" s="24"/>
    </row>
    <row r="46" spans="1:7" ht="15">
      <c r="A46" s="511" t="s">
        <v>355</v>
      </c>
      <c r="B46" s="511"/>
      <c r="C46" s="511"/>
      <c r="D46" s="511"/>
      <c r="E46" s="511"/>
      <c r="F46" s="511"/>
      <c r="G46" s="511"/>
    </row>
    <row r="47" spans="1:7" ht="15">
      <c r="A47" s="512" t="s">
        <v>388</v>
      </c>
      <c r="B47" s="513"/>
      <c r="C47" s="513"/>
      <c r="D47" s="513"/>
      <c r="E47" s="513"/>
      <c r="F47" s="513"/>
      <c r="G47" s="513"/>
    </row>
    <row r="48" spans="1:7" ht="15.75">
      <c r="A48" s="23"/>
      <c r="B48" s="24"/>
      <c r="C48" s="24"/>
      <c r="D48" s="24"/>
      <c r="E48" s="24"/>
      <c r="F48" s="24"/>
      <c r="G48" s="24"/>
    </row>
    <row r="49" spans="1:7" ht="15.75">
      <c r="A49" s="23"/>
      <c r="B49" s="24"/>
      <c r="C49" s="24"/>
      <c r="D49" s="24"/>
      <c r="E49" s="24"/>
      <c r="F49" s="24"/>
      <c r="G49" s="24"/>
    </row>
    <row r="50" spans="1:7" ht="15">
      <c r="A50" s="514" t="s">
        <v>122</v>
      </c>
      <c r="B50" s="514"/>
      <c r="C50" s="514"/>
      <c r="D50" s="514"/>
      <c r="E50" s="514"/>
      <c r="F50" s="514"/>
      <c r="G50" s="514"/>
    </row>
    <row r="51" spans="1:7" ht="15.75">
      <c r="A51" s="28"/>
      <c r="B51" s="24"/>
      <c r="C51" s="24"/>
      <c r="D51" s="24"/>
      <c r="E51" s="24"/>
      <c r="F51" s="24"/>
      <c r="G51" s="24"/>
    </row>
    <row r="52" spans="1:7" ht="15.75">
      <c r="A52" s="23"/>
      <c r="B52" s="24"/>
      <c r="C52" s="24"/>
      <c r="D52" s="24"/>
      <c r="E52" s="24"/>
      <c r="F52" s="24"/>
      <c r="G52" s="24"/>
    </row>
    <row r="53" spans="1:7" ht="15.75">
      <c r="A53" s="23"/>
      <c r="B53" s="24"/>
      <c r="C53" s="24"/>
      <c r="D53" s="24"/>
      <c r="E53" s="24"/>
      <c r="F53" s="24"/>
      <c r="G53" s="24"/>
    </row>
    <row r="54" spans="1:7" ht="15.75">
      <c r="A54" s="23"/>
      <c r="B54" s="24"/>
      <c r="C54" s="24"/>
      <c r="D54" s="24"/>
      <c r="E54" s="24"/>
      <c r="F54" s="24"/>
      <c r="G54" s="24"/>
    </row>
    <row r="55" spans="1:7" ht="15">
      <c r="A55" s="24"/>
      <c r="B55" s="24"/>
      <c r="C55" s="24"/>
      <c r="D55" s="24"/>
      <c r="E55" s="24"/>
      <c r="F55" s="24"/>
      <c r="G55" s="24"/>
    </row>
    <row r="56" spans="1:7" ht="15">
      <c r="A56" s="24"/>
      <c r="B56" s="24"/>
      <c r="C56" s="24"/>
      <c r="D56" s="24"/>
      <c r="E56" s="24"/>
      <c r="F56" s="24"/>
      <c r="G56" s="24"/>
    </row>
    <row r="57" spans="1:7" ht="15">
      <c r="A57" s="24"/>
      <c r="B57" s="24"/>
      <c r="C57" s="24"/>
      <c r="D57" s="29" t="s">
        <v>195</v>
      </c>
      <c r="E57" s="24"/>
      <c r="F57" s="24"/>
      <c r="G57" s="24"/>
    </row>
    <row r="58" spans="1:7" ht="15">
      <c r="A58" s="24"/>
      <c r="B58" s="24"/>
      <c r="C58" s="24"/>
      <c r="D58" s="29" t="s">
        <v>75</v>
      </c>
      <c r="E58" s="24"/>
      <c r="F58" s="24"/>
      <c r="G58" s="24"/>
    </row>
    <row r="59" spans="1:7" ht="15">
      <c r="A59" s="24"/>
      <c r="B59" s="24"/>
      <c r="C59" s="24"/>
      <c r="D59" s="24"/>
      <c r="E59" s="24"/>
      <c r="F59" s="24"/>
      <c r="G59" s="24"/>
    </row>
    <row r="60" spans="1:7" ht="15">
      <c r="A60" s="24"/>
      <c r="B60" s="24"/>
      <c r="C60" s="24"/>
      <c r="D60" s="24"/>
      <c r="E60" s="24"/>
      <c r="F60" s="24"/>
      <c r="G60" s="24"/>
    </row>
    <row r="61" spans="1:7" ht="15">
      <c r="A61" s="24"/>
      <c r="B61" s="24"/>
      <c r="C61" s="24"/>
      <c r="D61" s="24"/>
      <c r="E61" s="24"/>
      <c r="F61" s="24"/>
      <c r="G61" s="24"/>
    </row>
    <row r="62" spans="1:7" ht="15">
      <c r="A62" s="24"/>
      <c r="B62" s="24"/>
      <c r="C62" s="24"/>
      <c r="D62" s="24"/>
      <c r="E62" s="24"/>
      <c r="F62" s="24"/>
      <c r="G62" s="24"/>
    </row>
    <row r="63" spans="1:7" ht="15.75">
      <c r="A63" s="23"/>
      <c r="B63" s="24"/>
      <c r="C63" s="24"/>
      <c r="D63" s="24"/>
      <c r="E63" s="24"/>
      <c r="F63" s="24"/>
      <c r="G63" s="24"/>
    </row>
    <row r="64" spans="1:7" ht="15.75">
      <c r="A64" s="23"/>
      <c r="B64" s="24"/>
      <c r="C64" s="24"/>
      <c r="D64" s="26" t="s">
        <v>300</v>
      </c>
      <c r="E64" s="24"/>
      <c r="F64" s="24"/>
      <c r="G64" s="24"/>
    </row>
    <row r="65" spans="1:7" ht="15.75">
      <c r="A65" s="23"/>
      <c r="B65" s="24"/>
      <c r="C65" s="24"/>
      <c r="D65" s="315" t="s">
        <v>301</v>
      </c>
      <c r="E65" s="24"/>
      <c r="F65" s="24"/>
      <c r="G65" s="24"/>
    </row>
    <row r="66" spans="1:7" ht="15.75">
      <c r="A66" s="23"/>
      <c r="B66" s="24"/>
      <c r="C66" s="24"/>
      <c r="D66" s="24"/>
      <c r="E66" s="24"/>
      <c r="F66" s="24"/>
      <c r="G66" s="24"/>
    </row>
    <row r="67" spans="1:7" ht="15.75">
      <c r="A67" s="23"/>
      <c r="B67" s="24"/>
      <c r="C67" s="24"/>
      <c r="D67" s="24"/>
      <c r="E67" s="24"/>
      <c r="F67" s="24"/>
      <c r="G67" s="24"/>
    </row>
    <row r="68" spans="1:7" ht="15.75">
      <c r="A68" s="23"/>
      <c r="B68" s="24"/>
      <c r="C68" s="24"/>
      <c r="D68" s="24"/>
      <c r="E68" s="24"/>
      <c r="F68" s="24"/>
      <c r="G68" s="24"/>
    </row>
    <row r="69" spans="1:7" ht="15.75">
      <c r="A69" s="23"/>
      <c r="B69" s="24"/>
      <c r="C69" s="24"/>
      <c r="D69" s="26" t="s">
        <v>76</v>
      </c>
      <c r="E69" s="24"/>
      <c r="F69" s="24"/>
      <c r="G69" s="24"/>
    </row>
    <row r="70" spans="1:7" ht="15.75">
      <c r="A70" s="23"/>
      <c r="B70" s="24"/>
      <c r="C70" s="24"/>
      <c r="D70" s="24"/>
      <c r="E70" s="24"/>
      <c r="F70" s="24"/>
      <c r="G70" s="24"/>
    </row>
    <row r="71" spans="1:7" ht="15.75">
      <c r="A71" s="23"/>
      <c r="B71" s="24"/>
      <c r="C71" s="24"/>
      <c r="D71" s="24"/>
      <c r="E71" s="24"/>
      <c r="F71" s="24"/>
      <c r="G71" s="24"/>
    </row>
    <row r="72" spans="1:7" ht="15.75">
      <c r="A72" s="23"/>
      <c r="B72" s="24"/>
      <c r="C72" s="24"/>
      <c r="D72" s="24"/>
      <c r="E72" s="24"/>
      <c r="F72" s="24"/>
      <c r="G72" s="24"/>
    </row>
    <row r="73" spans="1:7" ht="15.75">
      <c r="A73" s="23"/>
      <c r="B73" s="24"/>
      <c r="C73" s="24"/>
      <c r="D73" s="24"/>
      <c r="E73" s="24"/>
      <c r="F73" s="24"/>
      <c r="G73" s="24"/>
    </row>
    <row r="74" spans="1:7" ht="15.75">
      <c r="A74" s="23"/>
      <c r="B74" s="24"/>
      <c r="C74" s="24"/>
      <c r="D74" s="24"/>
      <c r="E74" s="24"/>
      <c r="F74" s="24"/>
      <c r="G74" s="24"/>
    </row>
    <row r="75" spans="1:7" ht="15.75">
      <c r="A75" s="23"/>
      <c r="B75" s="24"/>
      <c r="C75" s="24"/>
      <c r="D75" s="24"/>
      <c r="E75" s="24"/>
      <c r="F75" s="24"/>
      <c r="G75" s="24"/>
    </row>
    <row r="76" spans="1:7" ht="15.75">
      <c r="A76" s="23"/>
      <c r="B76" s="24"/>
      <c r="C76" s="24"/>
      <c r="D76" s="24"/>
      <c r="E76" s="24"/>
      <c r="F76" s="24"/>
      <c r="G76" s="24"/>
    </row>
    <row r="77" spans="1:7" ht="15.75">
      <c r="A77" s="23"/>
      <c r="B77" s="24"/>
      <c r="C77" s="24"/>
      <c r="D77" s="24"/>
      <c r="E77" s="24"/>
      <c r="F77" s="24"/>
      <c r="G77" s="24"/>
    </row>
    <row r="78" spans="1:7" ht="15.75">
      <c r="A78" s="23"/>
      <c r="B78" s="24"/>
      <c r="C78" s="24"/>
      <c r="D78" s="24"/>
      <c r="E78" s="24"/>
      <c r="F78" s="24"/>
      <c r="G78" s="24"/>
    </row>
    <row r="79" spans="1:7" ht="15.75">
      <c r="A79" s="23"/>
      <c r="B79" s="24"/>
      <c r="C79" s="24"/>
      <c r="D79" s="24"/>
      <c r="E79" s="24"/>
      <c r="F79" s="24"/>
      <c r="G79" s="24"/>
    </row>
    <row r="80" spans="1:7" ht="15">
      <c r="A80" s="33"/>
      <c r="B80" s="33"/>
      <c r="C80" s="24"/>
      <c r="D80" s="24"/>
      <c r="E80" s="24"/>
      <c r="F80" s="24"/>
      <c r="G80" s="24"/>
    </row>
    <row r="81" spans="1:7" ht="10.5" customHeight="1">
      <c r="A81" s="34" t="s">
        <v>77</v>
      </c>
      <c r="C81" s="24"/>
      <c r="D81" s="24"/>
      <c r="E81" s="24"/>
      <c r="F81" s="24"/>
      <c r="G81" s="24"/>
    </row>
    <row r="82" spans="1:7" ht="10.5" customHeight="1">
      <c r="A82" s="34" t="s">
        <v>78</v>
      </c>
      <c r="C82" s="24"/>
      <c r="D82" s="24"/>
      <c r="E82" s="24"/>
      <c r="F82" s="24"/>
      <c r="G82" s="24"/>
    </row>
    <row r="83" spans="1:7" ht="10.5" customHeight="1">
      <c r="A83" s="34" t="s">
        <v>79</v>
      </c>
      <c r="C83" s="31"/>
      <c r="D83" s="32"/>
      <c r="E83" s="24"/>
      <c r="F83" s="24"/>
      <c r="G83" s="24"/>
    </row>
    <row r="84" spans="1:7" ht="10.5" customHeight="1">
      <c r="A84" s="35" t="s">
        <v>80</v>
      </c>
      <c r="B84" s="36"/>
      <c r="C84" s="24"/>
      <c r="D84" s="24"/>
      <c r="E84" s="24"/>
      <c r="F84" s="24"/>
      <c r="G84" s="24"/>
    </row>
    <row r="85" spans="3:7" ht="15">
      <c r="C85" s="24"/>
      <c r="D85" s="24"/>
      <c r="E85" s="24"/>
      <c r="F85" s="24"/>
      <c r="G85" s="24"/>
    </row>
    <row r="124" spans="1:7" ht="15">
      <c r="A124" s="52"/>
      <c r="B124" s="52"/>
      <c r="C124" s="52"/>
      <c r="D124" s="52"/>
      <c r="E124" s="52"/>
      <c r="F124" s="52"/>
      <c r="G124" s="52"/>
    </row>
    <row r="125" spans="1:7" ht="15">
      <c r="A125" s="52"/>
      <c r="B125" s="52"/>
      <c r="C125" s="52"/>
      <c r="D125" s="52"/>
      <c r="E125" s="52"/>
      <c r="F125" s="52"/>
      <c r="G125" s="52"/>
    </row>
    <row r="126" spans="1:7" ht="15">
      <c r="A126" s="52"/>
      <c r="B126" s="52"/>
      <c r="C126" s="52"/>
      <c r="D126" s="52"/>
      <c r="E126" s="52"/>
      <c r="F126" s="52"/>
      <c r="G126" s="52"/>
    </row>
    <row r="127" spans="1:7" ht="15">
      <c r="A127" s="52"/>
      <c r="B127" s="52"/>
      <c r="C127" s="52"/>
      <c r="D127" s="52"/>
      <c r="E127" s="52"/>
      <c r="F127" s="52"/>
      <c r="G127" s="52"/>
    </row>
    <row r="128" spans="1:7" ht="15">
      <c r="A128" s="53"/>
      <c r="B128" s="53"/>
      <c r="C128" s="53"/>
      <c r="D128" s="53"/>
      <c r="E128" s="53"/>
      <c r="F128" s="53"/>
      <c r="G128" s="53"/>
    </row>
    <row r="129" spans="1:7" ht="15">
      <c r="A129" s="33"/>
      <c r="B129" s="33"/>
      <c r="C129" s="33"/>
      <c r="D129" s="33"/>
      <c r="E129" s="33"/>
      <c r="F129" s="33"/>
      <c r="G129" s="33"/>
    </row>
    <row r="130" spans="4:7" ht="10.5" customHeight="1">
      <c r="D130" s="54"/>
      <c r="E130" s="54"/>
      <c r="F130" s="54"/>
      <c r="G130" s="54"/>
    </row>
    <row r="131" spans="4:7" ht="10.5" customHeight="1">
      <c r="D131" s="54"/>
      <c r="E131" s="54"/>
      <c r="F131" s="54"/>
      <c r="G131" s="54"/>
    </row>
    <row r="132" spans="4:7" ht="10.5" customHeight="1">
      <c r="D132" s="54"/>
      <c r="E132" s="54"/>
      <c r="F132" s="54"/>
      <c r="G132" s="54"/>
    </row>
    <row r="133" spans="4:7" ht="10.5" customHeight="1">
      <c r="D133" s="54"/>
      <c r="E133" s="54"/>
      <c r="F133" s="54"/>
      <c r="G133" s="54"/>
    </row>
    <row r="134" ht="10.5" customHeight="1"/>
  </sheetData>
  <sheetProtection/>
  <mergeCells count="5">
    <mergeCell ref="A46:G46"/>
    <mergeCell ref="A47:G47"/>
    <mergeCell ref="A50:G50"/>
    <mergeCell ref="C13:H14"/>
    <mergeCell ref="C41:E41"/>
  </mergeCells>
  <printOptions/>
  <pageMargins left="1.535433070866142" right="0.1968503937007874" top="1.1811023622047245" bottom="1.0236220472440944" header="0.31496062992125984" footer="0.31496062992125984"/>
  <pageSetup horizontalDpi="600" verticalDpi="600" orientation="portrait" paperSize="119" scale="91" r:id="rId2"/>
  <rowBreaks count="2" manualBreakCount="2">
    <brk id="42" max="6" man="1"/>
    <brk id="85" max="6" man="1"/>
  </rowBreaks>
  <drawing r:id="rId1"/>
</worksheet>
</file>

<file path=xl/worksheets/sheet10.xml><?xml version="1.0" encoding="utf-8"?>
<worksheet xmlns="http://schemas.openxmlformats.org/spreadsheetml/2006/main" xmlns:r="http://schemas.openxmlformats.org/officeDocument/2006/relationships">
  <sheetPr>
    <tabColor theme="0"/>
    <pageSetUpPr fitToPage="1"/>
  </sheetPr>
  <dimension ref="A1:AI32"/>
  <sheetViews>
    <sheetView view="pageBreakPreview" zoomScale="85" zoomScaleSheetLayoutView="85" zoomScalePageLayoutView="0" workbookViewId="0" topLeftCell="A1">
      <selection activeCell="J33" sqref="J33"/>
    </sheetView>
  </sheetViews>
  <sheetFormatPr defaultColWidth="11.00390625" defaultRowHeight="14.25"/>
  <cols>
    <col min="1" max="1" width="30.00390625" style="11" customWidth="1"/>
    <col min="2" max="2" width="7.375" style="11" bestFit="1" customWidth="1"/>
    <col min="3" max="3" width="7.50390625" style="11" bestFit="1" customWidth="1"/>
    <col min="4" max="4" width="8.375" style="11" bestFit="1" customWidth="1"/>
    <col min="5" max="5" width="7.50390625" style="11" bestFit="1" customWidth="1"/>
    <col min="6" max="7" width="6.75390625" style="11" customWidth="1"/>
    <col min="8" max="10" width="6.75390625" style="73" customWidth="1"/>
    <col min="11" max="11" width="5.125" style="73" bestFit="1" customWidth="1"/>
    <col min="12" max="12" width="8.00390625" style="73" customWidth="1"/>
    <col min="13" max="13" width="5.25390625" style="73" bestFit="1" customWidth="1"/>
    <col min="14" max="14" width="7.375" style="73" bestFit="1" customWidth="1"/>
    <col min="15" max="15" width="5.25390625" style="73" bestFit="1" customWidth="1"/>
    <col min="16" max="16" width="7.625" style="73" bestFit="1" customWidth="1"/>
    <col min="17" max="18" width="11.00390625" style="11" customWidth="1"/>
    <col min="19" max="35" width="10.75390625" style="11" customWidth="1"/>
    <col min="36" max="16384" width="11.00390625" style="11" customWidth="1"/>
  </cols>
  <sheetData>
    <row r="1" spans="1:35" ht="12.75">
      <c r="A1" s="543" t="s">
        <v>256</v>
      </c>
      <c r="B1" s="543"/>
      <c r="C1" s="543"/>
      <c r="D1" s="543"/>
      <c r="E1" s="543"/>
      <c r="F1" s="543"/>
      <c r="G1" s="543"/>
      <c r="H1" s="543"/>
      <c r="I1" s="543"/>
      <c r="J1" s="543"/>
      <c r="K1" s="543"/>
      <c r="L1" s="543"/>
      <c r="M1" s="543"/>
      <c r="N1" s="543"/>
      <c r="O1" s="543"/>
      <c r="P1" s="543"/>
      <c r="S1" s="442"/>
      <c r="T1" s="442"/>
      <c r="U1" s="442"/>
      <c r="V1" s="442"/>
      <c r="W1" s="442"/>
      <c r="X1" s="442"/>
      <c r="Y1" s="442"/>
      <c r="Z1" s="442"/>
      <c r="AA1" s="442"/>
      <c r="AB1" s="442"/>
      <c r="AC1" s="442"/>
      <c r="AD1" s="442"/>
      <c r="AE1" s="442"/>
      <c r="AF1" s="442"/>
      <c r="AG1" s="442"/>
      <c r="AH1" s="442"/>
      <c r="AI1" s="442"/>
    </row>
    <row r="2" spans="18:35" ht="12.75">
      <c r="R2" s="300"/>
      <c r="S2" s="442"/>
      <c r="T2" s="442"/>
      <c r="U2" s="442"/>
      <c r="V2" s="442"/>
      <c r="W2" s="442"/>
      <c r="X2" s="442"/>
      <c r="Y2" s="442"/>
      <c r="Z2" s="442"/>
      <c r="AA2" s="442"/>
      <c r="AB2" s="442"/>
      <c r="AC2" s="442"/>
      <c r="AD2" s="442"/>
      <c r="AE2" s="442"/>
      <c r="AF2" s="442"/>
      <c r="AG2" s="442"/>
      <c r="AH2" s="442"/>
      <c r="AI2" s="442"/>
    </row>
    <row r="3" spans="1:35" ht="12.75" customHeight="1">
      <c r="A3" s="554" t="s">
        <v>106</v>
      </c>
      <c r="B3" s="65">
        <v>2006</v>
      </c>
      <c r="C3" s="65">
        <v>2007</v>
      </c>
      <c r="D3" s="65">
        <v>2008</v>
      </c>
      <c r="E3" s="65">
        <v>2009</v>
      </c>
      <c r="F3" s="65">
        <v>2010</v>
      </c>
      <c r="G3" s="65">
        <v>2011</v>
      </c>
      <c r="H3" s="65">
        <v>2012</v>
      </c>
      <c r="I3" s="65">
        <v>2013</v>
      </c>
      <c r="J3" s="65">
        <v>2014</v>
      </c>
      <c r="K3" s="558" t="s">
        <v>351</v>
      </c>
      <c r="L3" s="558"/>
      <c r="M3" s="558" t="s">
        <v>352</v>
      </c>
      <c r="N3" s="558"/>
      <c r="O3" s="558" t="s">
        <v>353</v>
      </c>
      <c r="P3" s="558"/>
      <c r="R3" s="300"/>
      <c r="S3" s="442"/>
      <c r="T3" s="442"/>
      <c r="U3" s="442"/>
      <c r="V3" s="442"/>
      <c r="W3" s="442"/>
      <c r="X3" s="442"/>
      <c r="Y3" s="442"/>
      <c r="Z3" s="442"/>
      <c r="AA3" s="442"/>
      <c r="AB3" s="442"/>
      <c r="AC3" s="442"/>
      <c r="AD3" s="442"/>
      <c r="AE3" s="442"/>
      <c r="AF3" s="442"/>
      <c r="AG3" s="442"/>
      <c r="AH3" s="442"/>
      <c r="AI3" s="442"/>
    </row>
    <row r="4" spans="1:35" ht="12.75" customHeight="1">
      <c r="A4" s="554"/>
      <c r="B4" s="555" t="s">
        <v>57</v>
      </c>
      <c r="C4" s="556"/>
      <c r="D4" s="556"/>
      <c r="E4" s="556"/>
      <c r="F4" s="556"/>
      <c r="G4" s="556"/>
      <c r="H4" s="556"/>
      <c r="I4" s="556"/>
      <c r="J4" s="556"/>
      <c r="K4" s="556"/>
      <c r="L4" s="556"/>
      <c r="M4" s="556"/>
      <c r="N4" s="556"/>
      <c r="O4" s="556"/>
      <c r="P4" s="557"/>
      <c r="R4" s="300"/>
      <c r="S4" s="442"/>
      <c r="T4" s="442"/>
      <c r="U4" s="442"/>
      <c r="V4" s="442"/>
      <c r="W4" s="442"/>
      <c r="X4" s="442"/>
      <c r="Y4" s="442"/>
      <c r="Z4" s="442"/>
      <c r="AA4" s="442"/>
      <c r="AB4" s="442"/>
      <c r="AC4" s="442"/>
      <c r="AD4" s="442"/>
      <c r="AE4" s="442"/>
      <c r="AF4" s="442"/>
      <c r="AG4" s="442"/>
      <c r="AH4" s="442"/>
      <c r="AI4" s="442"/>
    </row>
    <row r="5" spans="1:35" ht="12.75">
      <c r="A5" s="193" t="s">
        <v>321</v>
      </c>
      <c r="B5" s="68">
        <v>649.907405</v>
      </c>
      <c r="C5" s="68">
        <f aca="true" t="shared" si="0" ref="C5:I5">+B17</f>
        <v>802.187453</v>
      </c>
      <c r="D5" s="68">
        <f t="shared" si="0"/>
        <v>748.07482</v>
      </c>
      <c r="E5" s="68">
        <f t="shared" si="0"/>
        <v>808.783347</v>
      </c>
      <c r="F5" s="68">
        <f t="shared" si="0"/>
        <v>841.693702</v>
      </c>
      <c r="G5" s="68">
        <f t="shared" si="0"/>
        <v>701.121589</v>
      </c>
      <c r="H5" s="68">
        <f t="shared" si="0"/>
        <v>816.665333</v>
      </c>
      <c r="I5" s="68">
        <f t="shared" si="0"/>
        <v>1042.635054</v>
      </c>
      <c r="J5" s="68">
        <v>1182.012417</v>
      </c>
      <c r="K5" s="490">
        <f>L5/J5-1</f>
        <v>-0.10322431071381877</v>
      </c>
      <c r="L5" s="494">
        <f>J17</f>
        <v>1060</v>
      </c>
      <c r="M5" s="490">
        <f>N5/J5-1</f>
        <v>-0.10322431071381877</v>
      </c>
      <c r="N5" s="494">
        <f>J17</f>
        <v>1060</v>
      </c>
      <c r="O5" s="490">
        <f>P5/J5-1</f>
        <v>-0.10322431071381877</v>
      </c>
      <c r="P5" s="494">
        <f>J17</f>
        <v>1060</v>
      </c>
      <c r="Q5" s="185"/>
      <c r="R5" s="89"/>
      <c r="S5" s="442"/>
      <c r="T5" s="442"/>
      <c r="U5" s="442"/>
      <c r="V5" s="442"/>
      <c r="W5" s="442"/>
      <c r="X5" s="442"/>
      <c r="Y5" s="442"/>
      <c r="Z5" s="442"/>
      <c r="AA5" s="442"/>
      <c r="AB5" s="442"/>
      <c r="AC5" s="442"/>
      <c r="AD5" s="442"/>
      <c r="AE5" s="442"/>
      <c r="AF5" s="442"/>
      <c r="AG5" s="442"/>
      <c r="AH5" s="442"/>
      <c r="AI5" s="442"/>
    </row>
    <row r="6" spans="1:35" ht="12.75">
      <c r="A6" s="66" t="s">
        <v>101</v>
      </c>
      <c r="B6" s="68">
        <f aca="true" t="shared" si="1" ref="B6:H6">B5-B7+B11+B12+B16-B17</f>
        <v>232.42168100000004</v>
      </c>
      <c r="C6" s="68">
        <f t="shared" si="1"/>
        <v>298.58324900000025</v>
      </c>
      <c r="D6" s="68">
        <f t="shared" si="1"/>
        <v>232.72696099999985</v>
      </c>
      <c r="E6" s="68">
        <f t="shared" si="1"/>
        <v>309.799716</v>
      </c>
      <c r="F6" s="68">
        <f t="shared" si="1"/>
        <v>357.54221900000005</v>
      </c>
      <c r="G6" s="68">
        <f t="shared" si="1"/>
        <v>302.5319722999999</v>
      </c>
      <c r="H6" s="68">
        <f t="shared" si="1"/>
        <v>313.86033999999995</v>
      </c>
      <c r="I6" s="68">
        <f>I5-I7+I11+I12+I16-I17</f>
        <v>284.5734470000002</v>
      </c>
      <c r="J6" s="68">
        <f>J5-J7+J11+J12+J16-J17</f>
        <v>346.0721680545</v>
      </c>
      <c r="K6" s="198">
        <v>0.03</v>
      </c>
      <c r="L6" s="199">
        <f>J6*(1+K6)</f>
        <v>356.45433309613503</v>
      </c>
      <c r="M6" s="200">
        <v>0</v>
      </c>
      <c r="N6" s="199">
        <f>J6*(1+M6)</f>
        <v>346.0721680545</v>
      </c>
      <c r="O6" s="200">
        <v>0.06</v>
      </c>
      <c r="P6" s="199">
        <f>J6*(1+O6)</f>
        <v>366.83649813777004</v>
      </c>
      <c r="Q6" s="268"/>
      <c r="R6" s="89"/>
      <c r="S6" s="442"/>
      <c r="T6" s="442"/>
      <c r="U6" s="442"/>
      <c r="V6" s="442"/>
      <c r="W6" s="442"/>
      <c r="X6" s="442"/>
      <c r="Y6" s="442"/>
      <c r="Z6" s="442"/>
      <c r="AA6" s="442"/>
      <c r="AB6" s="442"/>
      <c r="AC6" s="442"/>
      <c r="AD6" s="442"/>
      <c r="AE6" s="442"/>
      <c r="AF6" s="442"/>
      <c r="AG6" s="442"/>
      <c r="AH6" s="442"/>
      <c r="AI6" s="442"/>
    </row>
    <row r="7" spans="1:35" ht="12.75">
      <c r="A7" s="66" t="s">
        <v>102</v>
      </c>
      <c r="B7" s="67">
        <f aca="true" t="shared" si="2" ref="B7:H7">+B8+B9</f>
        <v>475.76443499999993</v>
      </c>
      <c r="C7" s="67">
        <f t="shared" si="2"/>
        <v>609.3688319999999</v>
      </c>
      <c r="D7" s="67">
        <f t="shared" si="2"/>
        <v>589.673191</v>
      </c>
      <c r="E7" s="67">
        <f t="shared" si="2"/>
        <v>695.68306</v>
      </c>
      <c r="F7" s="67">
        <f t="shared" si="2"/>
        <v>730.273801</v>
      </c>
      <c r="G7" s="67">
        <f t="shared" si="2"/>
        <v>662.2511767</v>
      </c>
      <c r="H7" s="67">
        <f t="shared" si="2"/>
        <v>747.3502229999999</v>
      </c>
      <c r="I7" s="67">
        <f>+I8+I9</f>
        <v>880.355498</v>
      </c>
      <c r="J7" s="67">
        <f>+J8+J9</f>
        <v>801.1106619454999</v>
      </c>
      <c r="K7" s="198">
        <f>L7/J7-1</f>
        <v>0.06532888056825348</v>
      </c>
      <c r="L7" s="199">
        <f>L8+L9</f>
        <v>853.446324701692</v>
      </c>
      <c r="M7" s="198">
        <f>N7/J7-1</f>
        <v>0.04532888056825346</v>
      </c>
      <c r="N7" s="199">
        <f>N8+N9</f>
        <v>837.424111462782</v>
      </c>
      <c r="O7" s="198">
        <f>P7/J7-1</f>
        <v>0.0853288805682535</v>
      </c>
      <c r="P7" s="199">
        <f>P8+P9</f>
        <v>869.468537940602</v>
      </c>
      <c r="Q7" s="268"/>
      <c r="R7" s="89"/>
      <c r="S7" s="442"/>
      <c r="T7" s="442"/>
      <c r="U7" s="442"/>
      <c r="V7" s="442"/>
      <c r="W7" s="442"/>
      <c r="X7" s="442"/>
      <c r="Y7" s="442"/>
      <c r="Z7" s="442"/>
      <c r="AA7" s="442"/>
      <c r="AB7" s="442"/>
      <c r="AC7" s="442"/>
      <c r="AD7" s="442"/>
      <c r="AE7" s="442"/>
      <c r="AF7" s="442"/>
      <c r="AG7" s="442"/>
      <c r="AH7" s="442"/>
      <c r="AI7" s="442"/>
    </row>
    <row r="8" spans="1:35" ht="12.75">
      <c r="A8" s="69" t="s">
        <v>58</v>
      </c>
      <c r="B8" s="70">
        <v>308.26443499999993</v>
      </c>
      <c r="C8" s="70">
        <v>364.54072399999995</v>
      </c>
      <c r="D8" s="70">
        <v>373.310507</v>
      </c>
      <c r="E8" s="70">
        <v>398.03705699999995</v>
      </c>
      <c r="F8" s="70">
        <v>434.462564</v>
      </c>
      <c r="G8" s="70">
        <v>446.09443899999997</v>
      </c>
      <c r="H8" s="70">
        <v>449.253072</v>
      </c>
      <c r="I8" s="70">
        <v>461.18261</v>
      </c>
      <c r="J8" s="70">
        <v>462.9233906393</v>
      </c>
      <c r="K8" s="327">
        <v>0.04</v>
      </c>
      <c r="L8" s="392">
        <f>J8*(1+K8)</f>
        <v>481.440326264872</v>
      </c>
      <c r="M8" s="327">
        <v>0.02</v>
      </c>
      <c r="N8" s="202">
        <f>J8*(1+M8)</f>
        <v>472.18185845208603</v>
      </c>
      <c r="O8" s="327">
        <v>0.06</v>
      </c>
      <c r="P8" s="202">
        <f>J8*(1+O8)</f>
        <v>490.698794077658</v>
      </c>
      <c r="R8" s="89"/>
      <c r="S8" s="442"/>
      <c r="T8" s="442"/>
      <c r="U8" s="442"/>
      <c r="V8" s="442"/>
      <c r="W8" s="442"/>
      <c r="X8" s="442"/>
      <c r="Y8" s="442"/>
      <c r="Z8" s="442"/>
      <c r="AA8" s="442"/>
      <c r="AB8" s="442"/>
      <c r="AC8" s="442"/>
      <c r="AD8" s="442"/>
      <c r="AE8" s="442"/>
      <c r="AF8" s="442"/>
      <c r="AG8" s="442"/>
      <c r="AH8" s="442"/>
      <c r="AI8" s="442"/>
    </row>
    <row r="9" spans="1:35" ht="12.75">
      <c r="A9" s="71" t="s">
        <v>59</v>
      </c>
      <c r="B9" s="70">
        <v>167.5</v>
      </c>
      <c r="C9" s="72">
        <v>244.828108</v>
      </c>
      <c r="D9" s="72">
        <v>216.362684</v>
      </c>
      <c r="E9" s="72">
        <v>297.646003</v>
      </c>
      <c r="F9" s="72">
        <v>295.811237</v>
      </c>
      <c r="G9" s="72">
        <v>216.1567377</v>
      </c>
      <c r="H9" s="72">
        <v>298.097151</v>
      </c>
      <c r="I9" s="72">
        <v>419.172888</v>
      </c>
      <c r="J9" s="72">
        <v>338.18727130619993</v>
      </c>
      <c r="K9" s="327">
        <v>0.1</v>
      </c>
      <c r="L9" s="392">
        <f>J9*(1+K9)</f>
        <v>372.00599843681994</v>
      </c>
      <c r="M9" s="327">
        <v>0.08</v>
      </c>
      <c r="N9" s="202">
        <f>J9*(1+M9)</f>
        <v>365.24225301069595</v>
      </c>
      <c r="O9" s="327">
        <v>0.12</v>
      </c>
      <c r="P9" s="202">
        <f>J9*(1+O9)</f>
        <v>378.769743862944</v>
      </c>
      <c r="R9" s="89"/>
      <c r="S9" s="442"/>
      <c r="T9" s="442"/>
      <c r="U9" s="442"/>
      <c r="V9" s="442"/>
      <c r="W9" s="442"/>
      <c r="X9" s="442"/>
      <c r="Y9" s="442"/>
      <c r="Z9" s="442"/>
      <c r="AA9" s="442"/>
      <c r="AB9" s="442"/>
      <c r="AC9" s="442"/>
      <c r="AD9" s="442"/>
      <c r="AE9" s="442"/>
      <c r="AF9" s="442"/>
      <c r="AG9" s="442"/>
      <c r="AH9" s="442"/>
      <c r="AI9" s="442"/>
    </row>
    <row r="10" spans="1:35" ht="12.75">
      <c r="A10" s="66" t="s">
        <v>103</v>
      </c>
      <c r="B10" s="68">
        <f aca="true" t="shared" si="3" ref="B10:J10">+B6+B7</f>
        <v>708.186116</v>
      </c>
      <c r="C10" s="68">
        <f t="shared" si="3"/>
        <v>907.9520810000001</v>
      </c>
      <c r="D10" s="68">
        <f t="shared" si="3"/>
        <v>822.4001519999998</v>
      </c>
      <c r="E10" s="68">
        <f t="shared" si="3"/>
        <v>1005.482776</v>
      </c>
      <c r="F10" s="68">
        <f t="shared" si="3"/>
        <v>1087.8160200000002</v>
      </c>
      <c r="G10" s="68">
        <f t="shared" si="3"/>
        <v>964.7831489999999</v>
      </c>
      <c r="H10" s="68">
        <f t="shared" si="3"/>
        <v>1061.2105629999999</v>
      </c>
      <c r="I10" s="68">
        <f t="shared" si="3"/>
        <v>1164.928945</v>
      </c>
      <c r="J10" s="68">
        <f t="shared" si="3"/>
        <v>1147.18283</v>
      </c>
      <c r="K10" s="198">
        <f aca="true" t="shared" si="4" ref="K10:K15">L10/J10-1</f>
        <v>0.054671170242172495</v>
      </c>
      <c r="L10" s="199">
        <f>+L6+L7</f>
        <v>1209.900657797827</v>
      </c>
      <c r="M10" s="198">
        <f aca="true" t="shared" si="5" ref="M10:M15">N10/J10-1</f>
        <v>0.03165445695982205</v>
      </c>
      <c r="N10" s="199">
        <f>+N6+N7</f>
        <v>1183.496279517282</v>
      </c>
      <c r="O10" s="198">
        <f aca="true" t="shared" si="6" ref="O10:O17">P10/J10-1</f>
        <v>0.0776878835245225</v>
      </c>
      <c r="P10" s="199">
        <f>+P6+P7</f>
        <v>1236.305036078372</v>
      </c>
      <c r="R10" s="89"/>
      <c r="S10" s="442"/>
      <c r="T10" s="442"/>
      <c r="U10" s="442"/>
      <c r="V10" s="442"/>
      <c r="W10" s="442"/>
      <c r="X10" s="442"/>
      <c r="Y10" s="442"/>
      <c r="Z10" s="442"/>
      <c r="AA10" s="442"/>
      <c r="AB10" s="442"/>
      <c r="AC10" s="442"/>
      <c r="AD10" s="442"/>
      <c r="AE10" s="442"/>
      <c r="AF10" s="442"/>
      <c r="AG10" s="442"/>
      <c r="AH10" s="442"/>
      <c r="AI10" s="442"/>
    </row>
    <row r="11" spans="1:35" ht="12.75">
      <c r="A11" s="66" t="s">
        <v>104</v>
      </c>
      <c r="B11" s="88">
        <v>6.24103</v>
      </c>
      <c r="C11" s="88">
        <v>6.203086</v>
      </c>
      <c r="D11" s="88">
        <v>3.879422</v>
      </c>
      <c r="E11" s="88">
        <v>3.025617</v>
      </c>
      <c r="F11" s="88">
        <v>0.553321</v>
      </c>
      <c r="G11" s="88">
        <v>1.052783</v>
      </c>
      <c r="H11" s="88">
        <v>1.241506</v>
      </c>
      <c r="I11" s="88">
        <v>2.181083</v>
      </c>
      <c r="J11" s="88">
        <v>2</v>
      </c>
      <c r="K11" s="198">
        <f t="shared" si="4"/>
        <v>0</v>
      </c>
      <c r="L11" s="203">
        <v>2</v>
      </c>
      <c r="M11" s="198">
        <f t="shared" si="5"/>
        <v>0</v>
      </c>
      <c r="N11" s="203">
        <v>2</v>
      </c>
      <c r="O11" s="198">
        <f t="shared" si="6"/>
        <v>0</v>
      </c>
      <c r="P11" s="203">
        <v>2</v>
      </c>
      <c r="R11" s="89"/>
      <c r="S11" s="442"/>
      <c r="T11" s="442"/>
      <c r="U11" s="442"/>
      <c r="V11" s="442"/>
      <c r="W11" s="442"/>
      <c r="X11" s="442"/>
      <c r="Y11" s="442"/>
      <c r="Z11" s="442"/>
      <c r="AA11" s="442"/>
      <c r="AB11" s="442"/>
      <c r="AC11" s="442"/>
      <c r="AD11" s="442"/>
      <c r="AE11" s="442"/>
      <c r="AF11" s="442"/>
      <c r="AG11" s="442"/>
      <c r="AH11" s="442"/>
      <c r="AI11" s="442"/>
    </row>
    <row r="12" spans="1:35" ht="12.75">
      <c r="A12" s="66" t="s">
        <v>105</v>
      </c>
      <c r="B12" s="67">
        <v>844.8778</v>
      </c>
      <c r="C12" s="67">
        <v>827.746</v>
      </c>
      <c r="D12" s="67">
        <v>868.2969999999999</v>
      </c>
      <c r="E12" s="67">
        <v>1009.2922000000001</v>
      </c>
      <c r="F12" s="67">
        <v>915.2382000000001</v>
      </c>
      <c r="G12" s="67">
        <v>1046.3808</v>
      </c>
      <c r="H12" s="67">
        <v>1255.37104</v>
      </c>
      <c r="I12" s="67">
        <v>1282.125225</v>
      </c>
      <c r="J12" s="67">
        <v>1003.170413</v>
      </c>
      <c r="K12" s="490">
        <f t="shared" si="4"/>
        <v>0.28150330526145595</v>
      </c>
      <c r="L12" s="491">
        <f>SUM(L13:L15)</f>
        <v>1285.5662</v>
      </c>
      <c r="M12" s="490">
        <f t="shared" si="5"/>
        <v>0.28150330526145595</v>
      </c>
      <c r="N12" s="491">
        <f>SUM(N13:N15)</f>
        <v>1285.5662</v>
      </c>
      <c r="O12" s="490">
        <f t="shared" si="6"/>
        <v>0.28150330526145595</v>
      </c>
      <c r="P12" s="491">
        <f>SUM(P13:P15)</f>
        <v>1285.5662</v>
      </c>
      <c r="R12" s="89"/>
      <c r="S12" s="442"/>
      <c r="T12" s="442"/>
      <c r="U12" s="442"/>
      <c r="V12" s="442"/>
      <c r="W12" s="442"/>
      <c r="X12" s="442"/>
      <c r="Y12" s="442"/>
      <c r="Z12" s="442"/>
      <c r="AA12" s="442"/>
      <c r="AB12" s="442"/>
      <c r="AC12" s="442"/>
      <c r="AD12" s="442"/>
      <c r="AE12" s="442"/>
      <c r="AF12" s="442"/>
      <c r="AG12" s="442"/>
      <c r="AH12" s="442"/>
      <c r="AI12" s="442"/>
    </row>
    <row r="13" spans="1:35" ht="12.75">
      <c r="A13" s="69" t="s">
        <v>234</v>
      </c>
      <c r="B13" s="72">
        <v>716.3043</v>
      </c>
      <c r="C13" s="72">
        <v>703.8874</v>
      </c>
      <c r="D13" s="72">
        <v>692.7908</v>
      </c>
      <c r="E13" s="72">
        <v>866.5659</v>
      </c>
      <c r="F13" s="72">
        <v>744.5528</v>
      </c>
      <c r="G13" s="72">
        <v>828.6392</v>
      </c>
      <c r="H13" s="72">
        <v>1015.985533</v>
      </c>
      <c r="I13" s="72">
        <v>1078.2093</v>
      </c>
      <c r="J13" s="72">
        <v>841.175143</v>
      </c>
      <c r="K13" s="492">
        <f t="shared" si="4"/>
        <v>0.28441467747936056</v>
      </c>
      <c r="L13" s="493">
        <v>1080.4177</v>
      </c>
      <c r="M13" s="492">
        <f t="shared" si="5"/>
        <v>0.28441467747936056</v>
      </c>
      <c r="N13" s="493">
        <v>1080.4177</v>
      </c>
      <c r="O13" s="492">
        <f t="shared" si="6"/>
        <v>0.28441467747936056</v>
      </c>
      <c r="P13" s="493">
        <v>1080.4177</v>
      </c>
      <c r="R13" s="89"/>
      <c r="S13" s="442"/>
      <c r="T13" s="442"/>
      <c r="U13" s="442"/>
      <c r="V13" s="442"/>
      <c r="W13" s="442"/>
      <c r="X13" s="442"/>
      <c r="Y13" s="442"/>
      <c r="Z13" s="442"/>
      <c r="AA13" s="442"/>
      <c r="AB13" s="442"/>
      <c r="AC13" s="442"/>
      <c r="AD13" s="442"/>
      <c r="AE13" s="442"/>
      <c r="AF13" s="442"/>
      <c r="AG13" s="442"/>
      <c r="AH13" s="442"/>
      <c r="AI13" s="442"/>
    </row>
    <row r="14" spans="1:35" ht="12.75">
      <c r="A14" s="69" t="s">
        <v>235</v>
      </c>
      <c r="B14" s="72">
        <v>86.1365</v>
      </c>
      <c r="C14" s="72">
        <v>87.9062</v>
      </c>
      <c r="D14" s="72">
        <v>131.8511</v>
      </c>
      <c r="E14" s="72">
        <v>115.2065</v>
      </c>
      <c r="F14" s="72">
        <v>127.1633</v>
      </c>
      <c r="G14" s="72">
        <v>118.001</v>
      </c>
      <c r="H14" s="72">
        <v>171.686931</v>
      </c>
      <c r="I14" s="72">
        <v>136.1707</v>
      </c>
      <c r="J14" s="72">
        <v>123.455726</v>
      </c>
      <c r="K14" s="492">
        <f t="shared" si="4"/>
        <v>0.23198578897830946</v>
      </c>
      <c r="L14" s="493">
        <v>152.0957</v>
      </c>
      <c r="M14" s="492">
        <f t="shared" si="5"/>
        <v>0.23198578897830946</v>
      </c>
      <c r="N14" s="493">
        <v>152.0957</v>
      </c>
      <c r="O14" s="492">
        <f t="shared" si="6"/>
        <v>0.23198578897830946</v>
      </c>
      <c r="P14" s="493">
        <v>152.0957</v>
      </c>
      <c r="R14" s="89"/>
      <c r="S14" s="442"/>
      <c r="T14" s="442"/>
      <c r="U14" s="442"/>
      <c r="V14" s="442"/>
      <c r="W14" s="442"/>
      <c r="X14" s="442"/>
      <c r="Y14" s="442"/>
      <c r="Z14" s="442"/>
      <c r="AA14" s="442"/>
      <c r="AB14" s="442"/>
      <c r="AC14" s="442"/>
      <c r="AD14" s="442"/>
      <c r="AE14" s="442"/>
      <c r="AF14" s="442"/>
      <c r="AG14" s="442"/>
      <c r="AH14" s="442"/>
      <c r="AI14" s="442"/>
    </row>
    <row r="15" spans="1:35" ht="12.75">
      <c r="A15" s="69" t="s">
        <v>368</v>
      </c>
      <c r="B15" s="72">
        <v>42.437</v>
      </c>
      <c r="C15" s="72">
        <v>35.9524</v>
      </c>
      <c r="D15" s="72">
        <v>43.6551</v>
      </c>
      <c r="E15" s="72">
        <v>27.5198</v>
      </c>
      <c r="F15" s="72">
        <v>43.5221</v>
      </c>
      <c r="G15" s="72">
        <v>99.7406</v>
      </c>
      <c r="H15" s="72">
        <v>67.698576</v>
      </c>
      <c r="I15" s="72">
        <v>70.2243</v>
      </c>
      <c r="J15" s="72">
        <v>38.539544</v>
      </c>
      <c r="K15" s="492">
        <f t="shared" si="4"/>
        <v>0.3765808957158392</v>
      </c>
      <c r="L15" s="493">
        <v>53.0528</v>
      </c>
      <c r="M15" s="492">
        <f t="shared" si="5"/>
        <v>0.3765808957158392</v>
      </c>
      <c r="N15" s="493">
        <v>53.0528</v>
      </c>
      <c r="O15" s="492">
        <f t="shared" si="6"/>
        <v>0.3765808957158392</v>
      </c>
      <c r="P15" s="493">
        <v>53.0528</v>
      </c>
      <c r="R15" s="89"/>
      <c r="S15" s="442"/>
      <c r="T15" s="442"/>
      <c r="U15" s="442"/>
      <c r="V15" s="442"/>
      <c r="W15" s="442"/>
      <c r="X15" s="442"/>
      <c r="Y15" s="442"/>
      <c r="Z15" s="442"/>
      <c r="AA15" s="442"/>
      <c r="AB15" s="442"/>
      <c r="AC15" s="442"/>
      <c r="AD15" s="442"/>
      <c r="AE15" s="442"/>
      <c r="AF15" s="442"/>
      <c r="AG15" s="442"/>
      <c r="AH15" s="442"/>
      <c r="AI15" s="442"/>
    </row>
    <row r="16" spans="1:35" ht="12.75">
      <c r="A16" s="66" t="s">
        <v>293</v>
      </c>
      <c r="B16" s="67">
        <v>9.347334</v>
      </c>
      <c r="C16" s="67">
        <v>19.890362</v>
      </c>
      <c r="D16" s="67">
        <v>10.932257</v>
      </c>
      <c r="E16" s="67">
        <v>26.075314</v>
      </c>
      <c r="F16" s="67">
        <v>31.452386</v>
      </c>
      <c r="G16" s="67">
        <v>32.89331</v>
      </c>
      <c r="H16" s="67">
        <v>30.567738</v>
      </c>
      <c r="I16" s="233">
        <v>20</v>
      </c>
      <c r="J16" s="233">
        <v>20</v>
      </c>
      <c r="K16" s="198">
        <f>L16/I16-1</f>
        <v>-0.5</v>
      </c>
      <c r="L16" s="201">
        <v>10</v>
      </c>
      <c r="M16" s="198">
        <f>N16/I16-1</f>
        <v>-0.25</v>
      </c>
      <c r="N16" s="201">
        <v>15</v>
      </c>
      <c r="O16" s="198">
        <f t="shared" si="6"/>
        <v>-0.75</v>
      </c>
      <c r="P16" s="201">
        <v>5</v>
      </c>
      <c r="R16" s="89"/>
      <c r="S16" s="442"/>
      <c r="T16" s="442"/>
      <c r="U16" s="442"/>
      <c r="V16" s="442"/>
      <c r="W16" s="442"/>
      <c r="X16" s="442"/>
      <c r="Y16" s="442"/>
      <c r="Z16" s="442"/>
      <c r="AA16" s="442"/>
      <c r="AB16" s="442"/>
      <c r="AC16" s="442"/>
      <c r="AD16" s="442"/>
      <c r="AE16" s="442"/>
      <c r="AF16" s="442"/>
      <c r="AG16" s="442"/>
      <c r="AH16" s="442"/>
      <c r="AI16" s="442"/>
    </row>
    <row r="17" spans="1:35" ht="12.75">
      <c r="A17" s="66" t="s">
        <v>262</v>
      </c>
      <c r="B17" s="68">
        <v>802.187453</v>
      </c>
      <c r="C17" s="68">
        <v>748.07482</v>
      </c>
      <c r="D17" s="68">
        <v>808.783347</v>
      </c>
      <c r="E17" s="68">
        <v>841.693702</v>
      </c>
      <c r="F17" s="68">
        <v>701.121589</v>
      </c>
      <c r="G17" s="68">
        <v>816.665333</v>
      </c>
      <c r="H17" s="233">
        <v>1042.635054</v>
      </c>
      <c r="I17" s="233">
        <v>1182.012417</v>
      </c>
      <c r="J17" s="233">
        <v>1060</v>
      </c>
      <c r="K17" s="198">
        <f>L17/J17-1</f>
        <v>0.08270334170016302</v>
      </c>
      <c r="L17" s="199">
        <f>+L5-L10+L11+L12+L16</f>
        <v>1147.665542202173</v>
      </c>
      <c r="M17" s="393">
        <f>N17/J17-1</f>
        <v>0.11233011366294154</v>
      </c>
      <c r="N17" s="199">
        <f>+N5-N10+N11+N12+N16</f>
        <v>1179.069920482718</v>
      </c>
      <c r="O17" s="198">
        <f t="shared" si="6"/>
        <v>0.05307656973738495</v>
      </c>
      <c r="P17" s="199">
        <f>+P5-P10+P11+P12+P16</f>
        <v>1116.261163921628</v>
      </c>
      <c r="R17" s="89"/>
      <c r="S17" s="442"/>
      <c r="T17" s="442"/>
      <c r="U17" s="442"/>
      <c r="V17" s="442"/>
      <c r="W17" s="442"/>
      <c r="X17" s="442"/>
      <c r="Y17" s="442"/>
      <c r="Z17" s="442"/>
      <c r="AA17" s="442"/>
      <c r="AB17" s="442"/>
      <c r="AC17" s="442"/>
      <c r="AD17" s="442"/>
      <c r="AE17" s="442"/>
      <c r="AF17" s="442"/>
      <c r="AG17" s="442"/>
      <c r="AH17" s="442"/>
      <c r="AI17" s="442"/>
    </row>
    <row r="18" spans="1:35" ht="12.75">
      <c r="A18" s="69" t="s">
        <v>196</v>
      </c>
      <c r="B18" s="166">
        <f aca="true" t="shared" si="7" ref="B18:G18">+B17/B10</f>
        <v>1.1327353570992629</v>
      </c>
      <c r="C18" s="166">
        <f t="shared" si="7"/>
        <v>0.8239144285853561</v>
      </c>
      <c r="D18" s="166">
        <f t="shared" si="7"/>
        <v>0.9834426039843439</v>
      </c>
      <c r="E18" s="166">
        <f t="shared" si="7"/>
        <v>0.8371040480160349</v>
      </c>
      <c r="F18" s="166">
        <f t="shared" si="7"/>
        <v>0.6445222134161986</v>
      </c>
      <c r="G18" s="166">
        <f t="shared" si="7"/>
        <v>0.8464755358201226</v>
      </c>
      <c r="H18" s="166">
        <f>+H17/H10</f>
        <v>0.9824959252690743</v>
      </c>
      <c r="I18" s="166">
        <f>+I17/I10</f>
        <v>1.0146648188915932</v>
      </c>
      <c r="J18" s="166">
        <f>+J17/J10</f>
        <v>0.9240026718321787</v>
      </c>
      <c r="K18" s="204"/>
      <c r="L18" s="205">
        <f>+L17/L10</f>
        <v>0.9485617970413125</v>
      </c>
      <c r="M18" s="205"/>
      <c r="N18" s="205">
        <f>+N17/N10</f>
        <v>0.9962599299117618</v>
      </c>
      <c r="O18" s="205"/>
      <c r="P18" s="205">
        <f>+P17/P10</f>
        <v>0.9029010894127473</v>
      </c>
      <c r="R18" s="89"/>
      <c r="S18" s="442"/>
      <c r="T18" s="442"/>
      <c r="U18" s="442"/>
      <c r="V18" s="442"/>
      <c r="W18" s="442"/>
      <c r="X18" s="442"/>
      <c r="Y18" s="442"/>
      <c r="Z18" s="442"/>
      <c r="AA18" s="442"/>
      <c r="AB18" s="442"/>
      <c r="AC18" s="442"/>
      <c r="AD18" s="442"/>
      <c r="AE18" s="442"/>
      <c r="AF18" s="442"/>
      <c r="AG18" s="442"/>
      <c r="AH18" s="442"/>
      <c r="AI18" s="442"/>
    </row>
    <row r="19" spans="1:35" ht="12.75">
      <c r="A19" s="69" t="s">
        <v>197</v>
      </c>
      <c r="B19" s="166">
        <f aca="true" t="shared" si="8" ref="B19:H19">B17/B12</f>
        <v>0.9494715721019064</v>
      </c>
      <c r="C19" s="166">
        <f t="shared" si="8"/>
        <v>0.9037492419172065</v>
      </c>
      <c r="D19" s="166">
        <f t="shared" si="8"/>
        <v>0.9314593359184704</v>
      </c>
      <c r="E19" s="166">
        <f t="shared" si="8"/>
        <v>0.8339445227061102</v>
      </c>
      <c r="F19" s="166">
        <f t="shared" si="8"/>
        <v>0.7660536776109212</v>
      </c>
      <c r="G19" s="166">
        <f t="shared" si="8"/>
        <v>0.7804666647170897</v>
      </c>
      <c r="H19" s="166">
        <f t="shared" si="8"/>
        <v>0.830539355121654</v>
      </c>
      <c r="I19" s="166">
        <f>I17/I12</f>
        <v>0.9219165132641391</v>
      </c>
      <c r="J19" s="166">
        <f>J17/J12</f>
        <v>1.0566499831569494</v>
      </c>
      <c r="K19" s="204"/>
      <c r="L19" s="205">
        <f>L17/L12</f>
        <v>0.8927315778854273</v>
      </c>
      <c r="M19" s="205"/>
      <c r="N19" s="205">
        <f>N17/N12</f>
        <v>0.9171600190505305</v>
      </c>
      <c r="O19" s="205"/>
      <c r="P19" s="205">
        <f>P17/P12</f>
        <v>0.8683031367203244</v>
      </c>
      <c r="R19" s="89"/>
      <c r="S19" s="442"/>
      <c r="T19" s="442"/>
      <c r="U19" s="442"/>
      <c r="V19" s="442"/>
      <c r="W19" s="442"/>
      <c r="X19" s="442"/>
      <c r="Y19" s="442"/>
      <c r="Z19" s="442"/>
      <c r="AA19" s="442"/>
      <c r="AB19" s="442"/>
      <c r="AC19" s="442"/>
      <c r="AD19" s="442"/>
      <c r="AE19" s="442"/>
      <c r="AF19" s="442"/>
      <c r="AG19" s="442"/>
      <c r="AH19" s="442"/>
      <c r="AI19" s="442"/>
    </row>
    <row r="20" spans="1:35" ht="12.75">
      <c r="A20" s="552" t="s">
        <v>372</v>
      </c>
      <c r="B20" s="552"/>
      <c r="C20" s="552"/>
      <c r="D20" s="552"/>
      <c r="E20" s="552"/>
      <c r="F20" s="552"/>
      <c r="G20" s="552"/>
      <c r="H20" s="552"/>
      <c r="I20" s="552"/>
      <c r="J20" s="552"/>
      <c r="K20" s="552"/>
      <c r="L20" s="552"/>
      <c r="M20" s="552"/>
      <c r="N20" s="552"/>
      <c r="O20" s="552"/>
      <c r="P20" s="552"/>
      <c r="R20" s="300"/>
      <c r="S20" s="442"/>
      <c r="T20" s="442"/>
      <c r="U20" s="442"/>
      <c r="V20" s="442"/>
      <c r="W20" s="442"/>
      <c r="X20" s="442"/>
      <c r="Y20" s="442"/>
      <c r="Z20" s="442"/>
      <c r="AA20" s="442"/>
      <c r="AB20" s="442"/>
      <c r="AC20" s="442"/>
      <c r="AD20" s="442"/>
      <c r="AE20" s="442"/>
      <c r="AF20" s="442"/>
      <c r="AG20" s="442"/>
      <c r="AH20" s="442"/>
      <c r="AI20" s="442"/>
    </row>
    <row r="21" spans="1:35" ht="12.75">
      <c r="A21" s="553" t="s">
        <v>294</v>
      </c>
      <c r="B21" s="553"/>
      <c r="C21" s="553"/>
      <c r="D21" s="553"/>
      <c r="E21" s="553"/>
      <c r="F21" s="553"/>
      <c r="G21" s="553"/>
      <c r="H21" s="553"/>
      <c r="I21" s="553"/>
      <c r="J21" s="553"/>
      <c r="K21" s="553"/>
      <c r="L21" s="553"/>
      <c r="M21" s="553"/>
      <c r="N21" s="553"/>
      <c r="O21" s="553"/>
      <c r="P21" s="553"/>
      <c r="S21" s="442"/>
      <c r="T21" s="442"/>
      <c r="U21" s="442"/>
      <c r="V21" s="442"/>
      <c r="W21" s="442"/>
      <c r="X21" s="442"/>
      <c r="Y21" s="442"/>
      <c r="Z21" s="442"/>
      <c r="AA21" s="442"/>
      <c r="AB21" s="442"/>
      <c r="AC21" s="442"/>
      <c r="AD21" s="442"/>
      <c r="AE21" s="442"/>
      <c r="AF21" s="442"/>
      <c r="AG21" s="442"/>
      <c r="AH21" s="442"/>
      <c r="AI21" s="442"/>
    </row>
    <row r="22" spans="1:35" ht="12.75">
      <c r="A22" s="553" t="s">
        <v>60</v>
      </c>
      <c r="B22" s="553"/>
      <c r="C22" s="553"/>
      <c r="D22" s="553"/>
      <c r="E22" s="553"/>
      <c r="F22" s="553"/>
      <c r="G22" s="553"/>
      <c r="H22" s="553"/>
      <c r="I22" s="553"/>
      <c r="J22" s="553"/>
      <c r="K22" s="553"/>
      <c r="L22" s="553"/>
      <c r="M22" s="553"/>
      <c r="N22" s="553"/>
      <c r="O22" s="553"/>
      <c r="P22" s="553"/>
      <c r="Q22" s="323"/>
      <c r="S22" s="442"/>
      <c r="T22" s="442"/>
      <c r="U22" s="442"/>
      <c r="V22" s="442"/>
      <c r="W22" s="442"/>
      <c r="X22" s="442"/>
      <c r="Y22" s="442"/>
      <c r="Z22" s="442"/>
      <c r="AA22" s="442"/>
      <c r="AB22" s="442"/>
      <c r="AC22" s="442"/>
      <c r="AD22" s="442"/>
      <c r="AE22" s="442"/>
      <c r="AF22" s="442"/>
      <c r="AG22" s="442"/>
      <c r="AH22" s="442"/>
      <c r="AI22" s="442"/>
    </row>
    <row r="23" spans="1:35" ht="12.75">
      <c r="A23" s="553" t="s">
        <v>61</v>
      </c>
      <c r="B23" s="553"/>
      <c r="C23" s="553"/>
      <c r="D23" s="553"/>
      <c r="E23" s="553"/>
      <c r="F23" s="553"/>
      <c r="G23" s="553"/>
      <c r="H23" s="553"/>
      <c r="I23" s="553"/>
      <c r="J23" s="553"/>
      <c r="K23" s="553"/>
      <c r="L23" s="553"/>
      <c r="M23" s="553"/>
      <c r="N23" s="553"/>
      <c r="O23" s="553"/>
      <c r="P23" s="553"/>
      <c r="S23" s="442"/>
      <c r="T23" s="442"/>
      <c r="U23" s="442"/>
      <c r="V23" s="442"/>
      <c r="W23" s="442"/>
      <c r="X23" s="442"/>
      <c r="Y23" s="442"/>
      <c r="Z23" s="442"/>
      <c r="AA23" s="442"/>
      <c r="AB23" s="442"/>
      <c r="AC23" s="442"/>
      <c r="AD23" s="442"/>
      <c r="AE23" s="442"/>
      <c r="AF23" s="442"/>
      <c r="AG23" s="442"/>
      <c r="AH23" s="442"/>
      <c r="AI23" s="442"/>
    </row>
    <row r="24" spans="1:16" ht="12.75">
      <c r="A24" s="553" t="s">
        <v>62</v>
      </c>
      <c r="B24" s="553"/>
      <c r="C24" s="553"/>
      <c r="D24" s="553"/>
      <c r="E24" s="553"/>
      <c r="F24" s="553"/>
      <c r="G24" s="553"/>
      <c r="H24" s="553"/>
      <c r="I24" s="553"/>
      <c r="J24" s="553"/>
      <c r="K24" s="553"/>
      <c r="L24" s="553"/>
      <c r="M24" s="553"/>
      <c r="N24" s="553"/>
      <c r="O24" s="553"/>
      <c r="P24" s="553"/>
    </row>
    <row r="25" spans="1:16" s="186" customFormat="1" ht="12.75">
      <c r="A25" s="553" t="s">
        <v>283</v>
      </c>
      <c r="B25" s="553"/>
      <c r="C25" s="553"/>
      <c r="D25" s="553"/>
      <c r="E25" s="553"/>
      <c r="F25" s="553"/>
      <c r="G25" s="553"/>
      <c r="H25" s="553"/>
      <c r="I25" s="553"/>
      <c r="J25" s="553"/>
      <c r="K25" s="553"/>
      <c r="L25" s="553"/>
      <c r="M25" s="553"/>
      <c r="N25" s="553"/>
      <c r="O25" s="553"/>
      <c r="P25" s="553"/>
    </row>
    <row r="26" spans="1:16" s="186" customFormat="1" ht="12.75" customHeight="1">
      <c r="A26" s="559" t="s">
        <v>303</v>
      </c>
      <c r="B26" s="559"/>
      <c r="C26" s="559"/>
      <c r="D26" s="559"/>
      <c r="E26" s="559"/>
      <c r="F26" s="559"/>
      <c r="G26" s="559"/>
      <c r="H26" s="559"/>
      <c r="I26" s="559"/>
      <c r="J26" s="559"/>
      <c r="K26" s="559"/>
      <c r="L26" s="559"/>
      <c r="M26" s="559"/>
      <c r="N26" s="559"/>
      <c r="O26" s="559"/>
      <c r="P26" s="559"/>
    </row>
    <row r="27" spans="1:16" s="186" customFormat="1" ht="39.75" customHeight="1">
      <c r="A27" s="559" t="s">
        <v>400</v>
      </c>
      <c r="B27" s="559"/>
      <c r="C27" s="559"/>
      <c r="D27" s="559"/>
      <c r="E27" s="559"/>
      <c r="F27" s="559"/>
      <c r="G27" s="559"/>
      <c r="H27" s="559"/>
      <c r="I27" s="559"/>
      <c r="J27" s="559"/>
      <c r="K27" s="559"/>
      <c r="L27" s="559"/>
      <c r="M27" s="559"/>
      <c r="N27" s="559"/>
      <c r="O27" s="559"/>
      <c r="P27" s="559"/>
    </row>
    <row r="28" spans="4:16" ht="15">
      <c r="D28" s="287"/>
      <c r="E28" s="287"/>
      <c r="F28" s="287"/>
      <c r="G28" s="287"/>
      <c r="I28" s="229"/>
      <c r="J28" s="229"/>
      <c r="M28" s="293"/>
      <c r="N28" s="293"/>
      <c r="O28" s="293"/>
      <c r="P28" s="293"/>
    </row>
    <row r="29" spans="4:15" ht="12.75">
      <c r="D29" s="287"/>
      <c r="E29" s="287"/>
      <c r="F29" s="287"/>
      <c r="G29" s="287"/>
      <c r="M29" s="293"/>
      <c r="O29" s="293"/>
    </row>
    <row r="30" spans="4:16" ht="12.75">
      <c r="D30" s="287"/>
      <c r="E30" s="287"/>
      <c r="F30" s="287"/>
      <c r="G30" s="287"/>
      <c r="N30" s="293"/>
      <c r="O30" s="293"/>
      <c r="P30" s="293"/>
    </row>
    <row r="31" spans="4:16" ht="12.75">
      <c r="D31" s="287"/>
      <c r="E31" s="287"/>
      <c r="F31" s="287"/>
      <c r="G31" s="287"/>
      <c r="M31" s="293"/>
      <c r="N31" s="293"/>
      <c r="O31" s="293"/>
      <c r="P31" s="293"/>
    </row>
    <row r="32" spans="4:16" ht="12.75">
      <c r="D32" s="287"/>
      <c r="E32" s="287"/>
      <c r="F32" s="287"/>
      <c r="G32" s="287"/>
      <c r="M32" s="293"/>
      <c r="N32" s="293"/>
      <c r="O32" s="293"/>
      <c r="P32" s="293"/>
    </row>
  </sheetData>
  <sheetProtection/>
  <mergeCells count="14">
    <mergeCell ref="A22:P22"/>
    <mergeCell ref="A23:P23"/>
    <mergeCell ref="A24:P24"/>
    <mergeCell ref="A26:P26"/>
    <mergeCell ref="A27:P27"/>
    <mergeCell ref="A25:P25"/>
    <mergeCell ref="A20:P20"/>
    <mergeCell ref="A21:P21"/>
    <mergeCell ref="A1:P1"/>
    <mergeCell ref="A3:A4"/>
    <mergeCell ref="B4:P4"/>
    <mergeCell ref="K3:L3"/>
    <mergeCell ref="M3:N3"/>
    <mergeCell ref="O3:P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scale="78" r:id="rId1"/>
  <headerFooter>
    <oddFooter>&amp;C&amp;10 11</oddFooter>
  </headerFooter>
  <ignoredErrors>
    <ignoredError sqref="L7 P7 M16 K16 M17:O17 K10 O10 M10 M7:N7" formula="1"/>
    <ignoredError sqref="P12 L12" formulaRange="1"/>
    <ignoredError sqref="M12:O12" formula="1" formulaRange="1"/>
  </ignoredErrors>
</worksheet>
</file>

<file path=xl/worksheets/sheet11.xml><?xml version="1.0" encoding="utf-8"?>
<worksheet xmlns="http://schemas.openxmlformats.org/spreadsheetml/2006/main" xmlns:r="http://schemas.openxmlformats.org/officeDocument/2006/relationships">
  <sheetPr>
    <tabColor theme="0"/>
  </sheetPr>
  <dimension ref="A1:BI48"/>
  <sheetViews>
    <sheetView view="pageBreakPreview" zoomScaleNormal="85" zoomScaleSheetLayoutView="100" zoomScalePageLayoutView="0" workbookViewId="0" topLeftCell="A1">
      <selection activeCell="U24" sqref="U24:U25"/>
    </sheetView>
  </sheetViews>
  <sheetFormatPr defaultColWidth="11.00390625" defaultRowHeight="14.25"/>
  <cols>
    <col min="1" max="1" width="5.50390625" style="11" bestFit="1" customWidth="1"/>
    <col min="2" max="13" width="8.00390625" style="11" bestFit="1" customWidth="1"/>
    <col min="14" max="14" width="9.00390625" style="11" bestFit="1" customWidth="1"/>
    <col min="15" max="15" width="4.50390625" style="11" customWidth="1"/>
    <col min="16" max="21" width="8.875" style="11" customWidth="1"/>
    <col min="22" max="16384" width="11.00390625" style="11" customWidth="1"/>
  </cols>
  <sheetData>
    <row r="1" spans="1:14" ht="14.25" customHeight="1">
      <c r="A1" s="562" t="s">
        <v>257</v>
      </c>
      <c r="B1" s="563"/>
      <c r="C1" s="563"/>
      <c r="D1" s="563"/>
      <c r="E1" s="563"/>
      <c r="F1" s="563"/>
      <c r="G1" s="563"/>
      <c r="H1" s="563"/>
      <c r="I1" s="563"/>
      <c r="J1" s="563"/>
      <c r="K1" s="563"/>
      <c r="L1" s="563"/>
      <c r="M1" s="563"/>
      <c r="N1" s="563"/>
    </row>
    <row r="2" spans="1:29" ht="12.75">
      <c r="A2" s="562" t="s">
        <v>35</v>
      </c>
      <c r="B2" s="563"/>
      <c r="C2" s="563"/>
      <c r="D2" s="563"/>
      <c r="E2" s="563"/>
      <c r="F2" s="563"/>
      <c r="G2" s="563"/>
      <c r="H2" s="563"/>
      <c r="I2" s="563"/>
      <c r="J2" s="563"/>
      <c r="K2" s="563"/>
      <c r="L2" s="563"/>
      <c r="M2" s="563"/>
      <c r="N2" s="563"/>
      <c r="AC2" s="118"/>
    </row>
    <row r="3" spans="1:14" ht="14.25" customHeight="1">
      <c r="A3" s="562" t="s">
        <v>36</v>
      </c>
      <c r="B3" s="563"/>
      <c r="C3" s="563"/>
      <c r="D3" s="563"/>
      <c r="E3" s="563"/>
      <c r="F3" s="563"/>
      <c r="G3" s="563"/>
      <c r="H3" s="563"/>
      <c r="I3" s="563"/>
      <c r="J3" s="563"/>
      <c r="K3" s="563"/>
      <c r="L3" s="563"/>
      <c r="M3" s="563"/>
      <c r="N3" s="563"/>
    </row>
    <row r="5" spans="1:21" ht="12.75">
      <c r="A5" s="9" t="s">
        <v>37</v>
      </c>
      <c r="B5" s="9" t="s">
        <v>38</v>
      </c>
      <c r="C5" s="9" t="s">
        <v>39</v>
      </c>
      <c r="D5" s="9" t="s">
        <v>40</v>
      </c>
      <c r="E5" s="9" t="s">
        <v>41</v>
      </c>
      <c r="F5" s="9" t="s">
        <v>42</v>
      </c>
      <c r="G5" s="9" t="s">
        <v>43</v>
      </c>
      <c r="H5" s="9" t="s">
        <v>44</v>
      </c>
      <c r="I5" s="9" t="s">
        <v>45</v>
      </c>
      <c r="J5" s="9" t="s">
        <v>46</v>
      </c>
      <c r="K5" s="9" t="s">
        <v>47</v>
      </c>
      <c r="L5" s="9" t="s">
        <v>48</v>
      </c>
      <c r="M5" s="9" t="s">
        <v>49</v>
      </c>
      <c r="N5" s="9" t="s">
        <v>156</v>
      </c>
      <c r="T5" s="58"/>
      <c r="U5" s="58"/>
    </row>
    <row r="6" spans="1:21" ht="12.75">
      <c r="A6" s="79">
        <v>2011</v>
      </c>
      <c r="B6" s="396">
        <v>14000</v>
      </c>
      <c r="C6" s="396">
        <v>14000</v>
      </c>
      <c r="D6" s="396">
        <v>14000</v>
      </c>
      <c r="E6" s="396">
        <v>14000</v>
      </c>
      <c r="F6" s="396">
        <v>14500</v>
      </c>
      <c r="G6" s="396">
        <v>14000</v>
      </c>
      <c r="H6" s="396">
        <v>12500</v>
      </c>
      <c r="I6" s="396">
        <v>12500</v>
      </c>
      <c r="J6" s="396">
        <v>11000</v>
      </c>
      <c r="K6" s="396">
        <v>11000</v>
      </c>
      <c r="L6" s="396">
        <v>11000</v>
      </c>
      <c r="M6" s="396">
        <v>11500</v>
      </c>
      <c r="N6" s="396">
        <f>AVERAGE(B6:M6)</f>
        <v>12833.333333333334</v>
      </c>
      <c r="T6" s="78"/>
      <c r="U6" s="78"/>
    </row>
    <row r="7" spans="1:21" ht="14.25">
      <c r="A7" s="79">
        <v>2012</v>
      </c>
      <c r="B7" s="396">
        <v>12000</v>
      </c>
      <c r="C7" s="396">
        <v>12500</v>
      </c>
      <c r="D7" s="396">
        <v>12500</v>
      </c>
      <c r="E7" s="396">
        <v>12500</v>
      </c>
      <c r="F7" s="396">
        <v>12000</v>
      </c>
      <c r="G7" s="396">
        <v>12000</v>
      </c>
      <c r="H7" s="396">
        <v>12000</v>
      </c>
      <c r="I7" s="396">
        <v>11000</v>
      </c>
      <c r="J7" s="396">
        <v>9500</v>
      </c>
      <c r="K7" s="396">
        <v>10000</v>
      </c>
      <c r="L7" s="396">
        <v>9500</v>
      </c>
      <c r="M7" s="396">
        <v>9000</v>
      </c>
      <c r="N7" s="396">
        <f>AVERAGE(B7:M7)</f>
        <v>11208.333333333334</v>
      </c>
      <c r="P7" s="344"/>
      <c r="T7" s="78"/>
      <c r="U7" s="78"/>
    </row>
    <row r="8" spans="1:21" ht="14.25">
      <c r="A8" s="79">
        <v>2013</v>
      </c>
      <c r="B8" s="396">
        <v>9500</v>
      </c>
      <c r="C8" s="396">
        <v>9000</v>
      </c>
      <c r="D8" s="396">
        <v>9500</v>
      </c>
      <c r="E8" s="396">
        <v>8500</v>
      </c>
      <c r="F8" s="396">
        <v>8500</v>
      </c>
      <c r="G8" s="396">
        <v>8500</v>
      </c>
      <c r="H8" s="396">
        <v>8500</v>
      </c>
      <c r="I8" s="396">
        <v>8500</v>
      </c>
      <c r="J8" s="396">
        <v>8500</v>
      </c>
      <c r="K8" s="396">
        <v>8500</v>
      </c>
      <c r="L8" s="396">
        <v>8000</v>
      </c>
      <c r="M8" s="396">
        <v>8000</v>
      </c>
      <c r="N8" s="396">
        <f>AVERAGE(B8:M8)</f>
        <v>8625</v>
      </c>
      <c r="O8" s="78"/>
      <c r="P8" s="344"/>
      <c r="Q8" s="78"/>
      <c r="R8" s="78"/>
      <c r="S8" s="78"/>
      <c r="T8" s="78"/>
      <c r="U8" s="78"/>
    </row>
    <row r="9" spans="1:21" ht="14.25">
      <c r="A9" s="79">
        <v>2014</v>
      </c>
      <c r="B9" s="396">
        <v>7500</v>
      </c>
      <c r="C9" s="396">
        <v>7000</v>
      </c>
      <c r="D9" s="396">
        <v>8000</v>
      </c>
      <c r="E9" s="396">
        <v>8000</v>
      </c>
      <c r="F9" s="396">
        <v>10000</v>
      </c>
      <c r="G9" s="396">
        <v>10000</v>
      </c>
      <c r="H9" s="396">
        <v>9500</v>
      </c>
      <c r="I9" s="396">
        <v>8500</v>
      </c>
      <c r="J9" s="396">
        <v>8500</v>
      </c>
      <c r="K9" s="396">
        <v>8000</v>
      </c>
      <c r="L9" s="390">
        <v>7500</v>
      </c>
      <c r="M9" s="396">
        <v>7250</v>
      </c>
      <c r="N9" s="396">
        <f>AVERAGE(B9:M9)</f>
        <v>8312.5</v>
      </c>
      <c r="O9" s="78"/>
      <c r="P9" s="344"/>
      <c r="Q9" s="78"/>
      <c r="R9" s="78"/>
      <c r="S9" s="78"/>
      <c r="T9" s="78"/>
      <c r="U9" s="78"/>
    </row>
    <row r="10" spans="1:61" ht="15" thickBot="1">
      <c r="A10" s="79">
        <v>2015</v>
      </c>
      <c r="B10" s="80">
        <v>7250</v>
      </c>
      <c r="C10" s="80">
        <v>6250</v>
      </c>
      <c r="D10" s="80">
        <v>6250</v>
      </c>
      <c r="E10" s="80">
        <v>7000</v>
      </c>
      <c r="F10" s="80">
        <v>7500</v>
      </c>
      <c r="G10" s="80">
        <v>7000</v>
      </c>
      <c r="H10" s="80">
        <v>7000</v>
      </c>
      <c r="I10" s="80"/>
      <c r="J10" s="80"/>
      <c r="K10" s="80"/>
      <c r="L10" s="390"/>
      <c r="M10" s="80"/>
      <c r="N10" s="80">
        <f>AVERAGE(B10:M10)</f>
        <v>6892.857142857143</v>
      </c>
      <c r="O10" s="60"/>
      <c r="P10" s="344"/>
      <c r="Q10" s="60"/>
      <c r="R10" s="60"/>
      <c r="S10" s="60"/>
      <c r="T10" s="60"/>
      <c r="U10" s="60"/>
      <c r="V10" s="60"/>
      <c r="AV10" s="15" t="s">
        <v>54</v>
      </c>
      <c r="AW10" s="13">
        <v>9000</v>
      </c>
      <c r="AX10" s="13">
        <v>10000</v>
      </c>
      <c r="AY10" s="13">
        <v>11000</v>
      </c>
      <c r="AZ10" s="12">
        <v>10000</v>
      </c>
      <c r="BA10" s="12">
        <v>10000</v>
      </c>
      <c r="BB10" s="12">
        <v>13000</v>
      </c>
      <c r="BC10" s="12">
        <v>16000</v>
      </c>
      <c r="BD10" s="12">
        <v>16000</v>
      </c>
      <c r="BE10" s="12">
        <v>17000</v>
      </c>
      <c r="BF10" s="12">
        <v>16000</v>
      </c>
      <c r="BG10" s="12">
        <v>15000</v>
      </c>
      <c r="BH10" s="13">
        <v>15000</v>
      </c>
      <c r="BI10" s="14">
        <f>AVERAGE(AW10:BH10)</f>
        <v>13166.666666666666</v>
      </c>
    </row>
    <row r="11" spans="1:61" s="337" customFormat="1" ht="12.75">
      <c r="A11" s="560" t="s">
        <v>331</v>
      </c>
      <c r="B11" s="561" t="s">
        <v>50</v>
      </c>
      <c r="C11" s="561" t="s">
        <v>50</v>
      </c>
      <c r="D11" s="561" t="s">
        <v>50</v>
      </c>
      <c r="E11" s="561" t="s">
        <v>50</v>
      </c>
      <c r="F11" s="561" t="s">
        <v>50</v>
      </c>
      <c r="G11" s="561" t="s">
        <v>50</v>
      </c>
      <c r="H11" s="561" t="s">
        <v>50</v>
      </c>
      <c r="I11" s="561" t="s">
        <v>50</v>
      </c>
      <c r="J11" s="561" t="s">
        <v>50</v>
      </c>
      <c r="K11" s="561" t="s">
        <v>50</v>
      </c>
      <c r="L11" s="561" t="s">
        <v>50</v>
      </c>
      <c r="M11" s="561" t="s">
        <v>50</v>
      </c>
      <c r="N11" s="561" t="s">
        <v>50</v>
      </c>
      <c r="O11" s="60"/>
      <c r="P11" s="60"/>
      <c r="Q11" s="60"/>
      <c r="R11" s="60"/>
      <c r="S11" s="60"/>
      <c r="T11" s="60"/>
      <c r="U11" s="60"/>
      <c r="V11" s="60"/>
      <c r="AV11" s="338"/>
      <c r="AW11" s="339"/>
      <c r="AX11" s="339"/>
      <c r="AY11" s="339"/>
      <c r="AZ11" s="340"/>
      <c r="BA11" s="340"/>
      <c r="BB11" s="340"/>
      <c r="BC11" s="340"/>
      <c r="BD11" s="340"/>
      <c r="BE11" s="340"/>
      <c r="BF11" s="340"/>
      <c r="BG11" s="340"/>
      <c r="BH11" s="339"/>
      <c r="BI11" s="341"/>
    </row>
    <row r="12" ht="14.25" customHeight="1"/>
    <row r="13" spans="1:14" ht="14.25" customHeight="1">
      <c r="A13" s="562" t="s">
        <v>258</v>
      </c>
      <c r="B13" s="562"/>
      <c r="C13" s="562"/>
      <c r="D13" s="562"/>
      <c r="E13" s="562"/>
      <c r="F13" s="562"/>
      <c r="G13" s="562"/>
      <c r="H13" s="562"/>
      <c r="I13" s="562"/>
      <c r="J13" s="562"/>
      <c r="K13" s="562"/>
      <c r="L13" s="562"/>
      <c r="M13" s="562"/>
      <c r="N13" s="562"/>
    </row>
    <row r="14" spans="1:14" ht="14.25" customHeight="1">
      <c r="A14" s="562" t="s">
        <v>35</v>
      </c>
      <c r="B14" s="562"/>
      <c r="C14" s="562"/>
      <c r="D14" s="562"/>
      <c r="E14" s="562"/>
      <c r="F14" s="562"/>
      <c r="G14" s="562"/>
      <c r="H14" s="562"/>
      <c r="I14" s="562"/>
      <c r="J14" s="562"/>
      <c r="K14" s="562"/>
      <c r="L14" s="562"/>
      <c r="M14" s="562"/>
      <c r="N14" s="562"/>
    </row>
    <row r="15" spans="1:14" ht="12.75">
      <c r="A15" s="562" t="s">
        <v>36</v>
      </c>
      <c r="B15" s="562"/>
      <c r="C15" s="562"/>
      <c r="D15" s="562"/>
      <c r="E15" s="562"/>
      <c r="F15" s="562"/>
      <c r="G15" s="562"/>
      <c r="H15" s="562"/>
      <c r="I15" s="562"/>
      <c r="J15" s="562"/>
      <c r="K15" s="562"/>
      <c r="L15" s="562"/>
      <c r="M15" s="562"/>
      <c r="N15" s="562"/>
    </row>
    <row r="16" spans="19:21" ht="12.75">
      <c r="S16" s="185"/>
      <c r="T16" s="58"/>
      <c r="U16" s="58"/>
    </row>
    <row r="17" spans="1:21" ht="12.75">
      <c r="A17" s="9" t="s">
        <v>37</v>
      </c>
      <c r="B17" s="9" t="s">
        <v>38</v>
      </c>
      <c r="C17" s="9" t="s">
        <v>39</v>
      </c>
      <c r="D17" s="9" t="s">
        <v>40</v>
      </c>
      <c r="E17" s="9" t="s">
        <v>41</v>
      </c>
      <c r="F17" s="9" t="s">
        <v>42</v>
      </c>
      <c r="G17" s="9" t="s">
        <v>43</v>
      </c>
      <c r="H17" s="9" t="s">
        <v>44</v>
      </c>
      <c r="I17" s="9" t="s">
        <v>45</v>
      </c>
      <c r="J17" s="9" t="s">
        <v>46</v>
      </c>
      <c r="K17" s="9" t="s">
        <v>47</v>
      </c>
      <c r="L17" s="9" t="s">
        <v>48</v>
      </c>
      <c r="M17" s="9" t="s">
        <v>49</v>
      </c>
      <c r="N17" s="9" t="s">
        <v>156</v>
      </c>
      <c r="T17" s="78"/>
      <c r="U17" s="78"/>
    </row>
    <row r="18" spans="1:21" ht="12.75">
      <c r="A18" s="82">
        <v>2011</v>
      </c>
      <c r="B18" s="83">
        <v>18000</v>
      </c>
      <c r="C18" s="83">
        <v>18500</v>
      </c>
      <c r="D18" s="83">
        <v>18500</v>
      </c>
      <c r="E18" s="83">
        <v>19500</v>
      </c>
      <c r="F18" s="83">
        <v>20250</v>
      </c>
      <c r="G18" s="83">
        <v>22000</v>
      </c>
      <c r="H18" s="83">
        <v>20000</v>
      </c>
      <c r="I18" s="83">
        <v>19000</v>
      </c>
      <c r="J18" s="83">
        <v>17500</v>
      </c>
      <c r="K18" s="83">
        <v>18000</v>
      </c>
      <c r="L18" s="83">
        <v>18000</v>
      </c>
      <c r="M18" s="83">
        <v>18500</v>
      </c>
      <c r="N18" s="396">
        <f>AVERAGE(B18:M18)</f>
        <v>18979.166666666668</v>
      </c>
      <c r="T18" s="78"/>
      <c r="U18" s="78"/>
    </row>
    <row r="19" spans="1:21" ht="12.75">
      <c r="A19" s="79">
        <v>2012</v>
      </c>
      <c r="B19" s="396">
        <v>19000</v>
      </c>
      <c r="C19" s="396">
        <v>19000</v>
      </c>
      <c r="D19" s="396">
        <v>19000</v>
      </c>
      <c r="E19" s="396">
        <v>18500</v>
      </c>
      <c r="F19" s="396">
        <v>18000</v>
      </c>
      <c r="G19" s="396">
        <v>18000</v>
      </c>
      <c r="H19" s="396">
        <v>18000</v>
      </c>
      <c r="I19" s="396">
        <v>18000</v>
      </c>
      <c r="J19" s="396">
        <v>15500</v>
      </c>
      <c r="K19" s="396">
        <v>17000</v>
      </c>
      <c r="L19" s="396">
        <v>16000</v>
      </c>
      <c r="M19" s="396">
        <v>15000</v>
      </c>
      <c r="N19" s="396">
        <f>AVERAGE(B19:M19)</f>
        <v>17583.333333333332</v>
      </c>
      <c r="T19" s="78"/>
      <c r="U19" s="78"/>
    </row>
    <row r="20" spans="1:21" ht="12.75">
      <c r="A20" s="79">
        <v>2013</v>
      </c>
      <c r="B20" s="396">
        <v>15000</v>
      </c>
      <c r="C20" s="396">
        <v>15000</v>
      </c>
      <c r="D20" s="396">
        <v>14000</v>
      </c>
      <c r="E20" s="396">
        <v>12500</v>
      </c>
      <c r="F20" s="396">
        <v>12500</v>
      </c>
      <c r="G20" s="396">
        <v>12500</v>
      </c>
      <c r="H20" s="396">
        <v>12500</v>
      </c>
      <c r="I20" s="396">
        <v>12000</v>
      </c>
      <c r="J20" s="396">
        <v>13000</v>
      </c>
      <c r="K20" s="396">
        <v>11750</v>
      </c>
      <c r="L20" s="396">
        <v>10000</v>
      </c>
      <c r="M20" s="396">
        <v>10000</v>
      </c>
      <c r="N20" s="396">
        <f>AVERAGE(B20:M20)</f>
        <v>12562.5</v>
      </c>
      <c r="Q20" s="300"/>
      <c r="T20" s="78"/>
      <c r="U20" s="78"/>
    </row>
    <row r="21" spans="1:21" s="57" customFormat="1" ht="14.25" customHeight="1">
      <c r="A21" s="79">
        <v>2014</v>
      </c>
      <c r="B21" s="396">
        <v>10000</v>
      </c>
      <c r="C21" s="396">
        <v>9000</v>
      </c>
      <c r="D21" s="396">
        <v>10500</v>
      </c>
      <c r="E21" s="396">
        <v>11500</v>
      </c>
      <c r="F21" s="396">
        <v>12000</v>
      </c>
      <c r="G21" s="396">
        <v>12000</v>
      </c>
      <c r="H21" s="396">
        <v>11000</v>
      </c>
      <c r="I21" s="396">
        <v>10500</v>
      </c>
      <c r="J21" s="396">
        <v>10500</v>
      </c>
      <c r="K21" s="396">
        <v>9500</v>
      </c>
      <c r="L21" s="390">
        <v>9000</v>
      </c>
      <c r="M21" s="396">
        <v>8500</v>
      </c>
      <c r="N21" s="396">
        <f>AVERAGE(B21:M21)</f>
        <v>10333.333333333334</v>
      </c>
      <c r="T21" s="81"/>
      <c r="U21" s="81"/>
    </row>
    <row r="22" spans="1:33" ht="12.75">
      <c r="A22" s="79">
        <v>2015</v>
      </c>
      <c r="B22" s="80">
        <v>8500</v>
      </c>
      <c r="C22" s="80">
        <v>7500</v>
      </c>
      <c r="D22" s="80">
        <v>8000</v>
      </c>
      <c r="E22" s="80">
        <v>9500</v>
      </c>
      <c r="F22" s="80">
        <v>10000</v>
      </c>
      <c r="G22" s="80">
        <v>10000</v>
      </c>
      <c r="H22" s="80">
        <v>10000</v>
      </c>
      <c r="I22" s="80"/>
      <c r="J22" s="80"/>
      <c r="K22" s="80"/>
      <c r="L22" s="390"/>
      <c r="M22" s="329"/>
      <c r="N22" s="80">
        <f>AVERAGE(B22:M22)</f>
        <v>9071.42857142857</v>
      </c>
      <c r="AG22" s="57"/>
    </row>
    <row r="23" spans="1:33" s="337" customFormat="1" ht="12.75">
      <c r="A23" s="560" t="s">
        <v>331</v>
      </c>
      <c r="B23" s="561" t="s">
        <v>50</v>
      </c>
      <c r="C23" s="561" t="s">
        <v>50</v>
      </c>
      <c r="D23" s="561" t="s">
        <v>50</v>
      </c>
      <c r="E23" s="561" t="s">
        <v>50</v>
      </c>
      <c r="F23" s="561" t="s">
        <v>50</v>
      </c>
      <c r="G23" s="561" t="s">
        <v>50</v>
      </c>
      <c r="H23" s="561" t="s">
        <v>50</v>
      </c>
      <c r="I23" s="561" t="s">
        <v>50</v>
      </c>
      <c r="J23" s="561" t="s">
        <v>50</v>
      </c>
      <c r="K23" s="561" t="s">
        <v>50</v>
      </c>
      <c r="L23" s="561" t="s">
        <v>50</v>
      </c>
      <c r="M23" s="561" t="s">
        <v>50</v>
      </c>
      <c r="N23" s="561" t="s">
        <v>50</v>
      </c>
      <c r="AG23" s="57"/>
    </row>
    <row r="24" spans="1:14" ht="14.25" customHeight="1">
      <c r="A24" s="561"/>
      <c r="B24" s="561"/>
      <c r="C24" s="561"/>
      <c r="D24" s="561"/>
      <c r="E24" s="561"/>
      <c r="F24" s="561"/>
      <c r="G24" s="561"/>
      <c r="H24" s="561"/>
      <c r="I24" s="561"/>
      <c r="J24" s="561"/>
      <c r="K24" s="561"/>
      <c r="L24" s="561"/>
      <c r="M24" s="561"/>
      <c r="N24" s="561"/>
    </row>
    <row r="25" spans="1:14" ht="14.25" customHeight="1">
      <c r="A25" s="562" t="s">
        <v>259</v>
      </c>
      <c r="B25" s="562"/>
      <c r="C25" s="562"/>
      <c r="D25" s="562"/>
      <c r="E25" s="562"/>
      <c r="F25" s="562"/>
      <c r="G25" s="562"/>
      <c r="H25" s="562"/>
      <c r="I25" s="562"/>
      <c r="J25" s="562"/>
      <c r="K25" s="562"/>
      <c r="L25" s="562"/>
      <c r="M25" s="562"/>
      <c r="N25" s="562"/>
    </row>
    <row r="26" spans="1:22" ht="12.75">
      <c r="A26" s="562" t="s">
        <v>35</v>
      </c>
      <c r="B26" s="562"/>
      <c r="C26" s="562"/>
      <c r="D26" s="562"/>
      <c r="E26" s="562"/>
      <c r="F26" s="562"/>
      <c r="G26" s="562"/>
      <c r="H26" s="562"/>
      <c r="I26" s="562"/>
      <c r="J26" s="562"/>
      <c r="K26" s="562"/>
      <c r="L26" s="562"/>
      <c r="M26" s="562"/>
      <c r="N26" s="562"/>
      <c r="T26" s="197"/>
      <c r="U26" s="197"/>
      <c r="V26" s="197"/>
    </row>
    <row r="27" spans="1:22" ht="12.75">
      <c r="A27" s="562" t="s">
        <v>36</v>
      </c>
      <c r="B27" s="562"/>
      <c r="C27" s="562"/>
      <c r="D27" s="562"/>
      <c r="E27" s="562"/>
      <c r="F27" s="562"/>
      <c r="G27" s="562"/>
      <c r="H27" s="562"/>
      <c r="I27" s="562"/>
      <c r="J27" s="562"/>
      <c r="K27" s="562"/>
      <c r="L27" s="562"/>
      <c r="M27" s="562"/>
      <c r="N27" s="562"/>
      <c r="T27" s="197"/>
      <c r="U27" s="197"/>
      <c r="V27" s="197"/>
    </row>
    <row r="28" spans="20:22" ht="12.75">
      <c r="T28" s="197"/>
      <c r="U28" s="197"/>
      <c r="V28" s="286"/>
    </row>
    <row r="29" spans="1:22" ht="12.75">
      <c r="A29" s="9" t="s">
        <v>37</v>
      </c>
      <c r="B29" s="9" t="s">
        <v>38</v>
      </c>
      <c r="C29" s="9" t="s">
        <v>39</v>
      </c>
      <c r="D29" s="9" t="s">
        <v>40</v>
      </c>
      <c r="E29" s="9" t="s">
        <v>41</v>
      </c>
      <c r="F29" s="9" t="s">
        <v>42</v>
      </c>
      <c r="G29" s="9" t="s">
        <v>43</v>
      </c>
      <c r="H29" s="9" t="s">
        <v>44</v>
      </c>
      <c r="I29" s="9" t="s">
        <v>45</v>
      </c>
      <c r="J29" s="9" t="s">
        <v>46</v>
      </c>
      <c r="K29" s="9" t="s">
        <v>47</v>
      </c>
      <c r="L29" s="9" t="s">
        <v>48</v>
      </c>
      <c r="M29" s="9" t="s">
        <v>49</v>
      </c>
      <c r="N29" s="9" t="s">
        <v>156</v>
      </c>
      <c r="T29" s="197"/>
      <c r="U29" s="197"/>
      <c r="V29" s="286"/>
    </row>
    <row r="30" spans="1:22" ht="12.75">
      <c r="A30" s="79">
        <v>2011</v>
      </c>
      <c r="B30" s="396">
        <v>13500</v>
      </c>
      <c r="C30" s="396">
        <v>13500</v>
      </c>
      <c r="D30" s="396">
        <v>13500</v>
      </c>
      <c r="E30" s="396">
        <v>14250</v>
      </c>
      <c r="F30" s="396">
        <v>13000</v>
      </c>
      <c r="G30" s="396">
        <v>12500</v>
      </c>
      <c r="H30" s="396">
        <v>11000</v>
      </c>
      <c r="I30" s="396">
        <v>10000</v>
      </c>
      <c r="J30" s="396">
        <v>9500</v>
      </c>
      <c r="K30" s="396">
        <v>9500</v>
      </c>
      <c r="L30" s="396">
        <v>9500</v>
      </c>
      <c r="M30" s="396">
        <v>10000</v>
      </c>
      <c r="N30" s="396">
        <f>AVERAGE(B30:M30)</f>
        <v>11645.833333333334</v>
      </c>
      <c r="T30" s="197"/>
      <c r="U30" s="197"/>
      <c r="V30" s="287"/>
    </row>
    <row r="31" spans="1:22" ht="12.75">
      <c r="A31" s="79">
        <v>2012</v>
      </c>
      <c r="B31" s="396">
        <v>10000</v>
      </c>
      <c r="C31" s="396">
        <v>11500</v>
      </c>
      <c r="D31" s="396">
        <v>11000</v>
      </c>
      <c r="E31" s="396">
        <v>11000</v>
      </c>
      <c r="F31" s="396">
        <v>10000</v>
      </c>
      <c r="G31" s="396">
        <v>9000</v>
      </c>
      <c r="H31" s="396">
        <v>8000</v>
      </c>
      <c r="I31" s="396">
        <v>8000</v>
      </c>
      <c r="J31" s="396">
        <v>8250</v>
      </c>
      <c r="K31" s="396">
        <v>8500</v>
      </c>
      <c r="L31" s="396">
        <v>8000</v>
      </c>
      <c r="M31" s="396">
        <v>8000</v>
      </c>
      <c r="N31" s="396">
        <f>AVERAGE(B31:M31)</f>
        <v>9270.833333333334</v>
      </c>
      <c r="T31" s="197"/>
      <c r="U31" s="197"/>
      <c r="V31" s="287"/>
    </row>
    <row r="32" spans="1:22" s="57" customFormat="1" ht="12.75" customHeight="1">
      <c r="A32" s="79">
        <v>2013</v>
      </c>
      <c r="B32" s="396">
        <v>8000</v>
      </c>
      <c r="C32" s="396">
        <v>8000</v>
      </c>
      <c r="D32" s="396">
        <v>8000</v>
      </c>
      <c r="E32" s="396">
        <v>7500</v>
      </c>
      <c r="F32" s="396">
        <v>7500</v>
      </c>
      <c r="G32" s="396">
        <v>7000</v>
      </c>
      <c r="H32" s="396">
        <v>7000</v>
      </c>
      <c r="I32" s="396">
        <v>6500</v>
      </c>
      <c r="J32" s="396">
        <v>7500</v>
      </c>
      <c r="K32" s="396">
        <v>6500</v>
      </c>
      <c r="L32" s="396">
        <v>6500</v>
      </c>
      <c r="M32" s="396">
        <v>6500</v>
      </c>
      <c r="N32" s="396">
        <f>AVERAGE(B32:M32)</f>
        <v>7208.333333333333</v>
      </c>
      <c r="T32" s="197"/>
      <c r="U32" s="197"/>
      <c r="V32" s="287"/>
    </row>
    <row r="33" spans="1:22" ht="12.75">
      <c r="A33" s="79">
        <v>2014</v>
      </c>
      <c r="B33" s="396">
        <v>6500</v>
      </c>
      <c r="C33" s="396">
        <v>6500</v>
      </c>
      <c r="D33" s="396">
        <v>7500</v>
      </c>
      <c r="E33" s="396">
        <v>8500</v>
      </c>
      <c r="F33" s="396">
        <v>9000</v>
      </c>
      <c r="G33" s="396">
        <v>8000</v>
      </c>
      <c r="H33" s="396">
        <v>7250</v>
      </c>
      <c r="I33" s="396">
        <v>7000</v>
      </c>
      <c r="J33" s="396">
        <v>7250</v>
      </c>
      <c r="K33" s="396">
        <v>6500</v>
      </c>
      <c r="L33" s="390">
        <v>6000</v>
      </c>
      <c r="M33" s="396">
        <v>6000</v>
      </c>
      <c r="N33" s="396">
        <f>AVERAGE(B33:M33)</f>
        <v>7166.666666666667</v>
      </c>
      <c r="V33" s="287"/>
    </row>
    <row r="34" spans="1:22" ht="12.75" customHeight="1">
      <c r="A34" s="79">
        <v>2015</v>
      </c>
      <c r="B34" s="80">
        <v>5750</v>
      </c>
      <c r="C34" s="80">
        <v>5000</v>
      </c>
      <c r="D34" s="80">
        <v>5400</v>
      </c>
      <c r="E34" s="80">
        <v>6250</v>
      </c>
      <c r="F34" s="80">
        <v>6500</v>
      </c>
      <c r="G34" s="80">
        <v>6500</v>
      </c>
      <c r="H34" s="80">
        <v>6500</v>
      </c>
      <c r="I34" s="80"/>
      <c r="J34" s="80"/>
      <c r="K34" s="80"/>
      <c r="L34" s="390"/>
      <c r="M34" s="80"/>
      <c r="N34" s="80">
        <f>AVERAGE(B34:M34)</f>
        <v>5985.714285714285</v>
      </c>
      <c r="V34" s="287"/>
    </row>
    <row r="35" spans="1:14" s="337" customFormat="1" ht="12.75" customHeight="1">
      <c r="A35" s="560" t="s">
        <v>331</v>
      </c>
      <c r="B35" s="561" t="s">
        <v>50</v>
      </c>
      <c r="C35" s="561" t="s">
        <v>50</v>
      </c>
      <c r="D35" s="561" t="s">
        <v>50</v>
      </c>
      <c r="E35" s="561" t="s">
        <v>50</v>
      </c>
      <c r="F35" s="561" t="s">
        <v>50</v>
      </c>
      <c r="G35" s="561" t="s">
        <v>50</v>
      </c>
      <c r="H35" s="561" t="s">
        <v>50</v>
      </c>
      <c r="I35" s="561" t="s">
        <v>50</v>
      </c>
      <c r="J35" s="561" t="s">
        <v>50</v>
      </c>
      <c r="K35" s="561" t="s">
        <v>50</v>
      </c>
      <c r="L35" s="561" t="s">
        <v>50</v>
      </c>
      <c r="M35" s="561" t="s">
        <v>50</v>
      </c>
      <c r="N35" s="561" t="s">
        <v>50</v>
      </c>
    </row>
    <row r="36" ht="12.75" customHeight="1">
      <c r="V36" s="287"/>
    </row>
    <row r="37" spans="1:22" ht="12.75">
      <c r="A37" s="562" t="s">
        <v>260</v>
      </c>
      <c r="B37" s="562"/>
      <c r="C37" s="562"/>
      <c r="D37" s="562"/>
      <c r="E37" s="562"/>
      <c r="F37" s="562"/>
      <c r="G37" s="562"/>
      <c r="H37" s="562"/>
      <c r="I37" s="562"/>
      <c r="J37" s="562"/>
      <c r="K37" s="562"/>
      <c r="L37" s="562"/>
      <c r="M37" s="562"/>
      <c r="N37" s="562"/>
      <c r="V37" s="287"/>
    </row>
    <row r="38" spans="1:22" ht="12.75">
      <c r="A38" s="562" t="s">
        <v>35</v>
      </c>
      <c r="B38" s="562"/>
      <c r="C38" s="562"/>
      <c r="D38" s="562"/>
      <c r="E38" s="562"/>
      <c r="F38" s="562"/>
      <c r="G38" s="562"/>
      <c r="H38" s="562"/>
      <c r="I38" s="562"/>
      <c r="J38" s="562"/>
      <c r="K38" s="562"/>
      <c r="L38" s="562"/>
      <c r="M38" s="562"/>
      <c r="N38" s="562"/>
      <c r="T38" s="58"/>
      <c r="U38" s="58"/>
      <c r="V38" s="287"/>
    </row>
    <row r="39" spans="1:28" ht="12.75">
      <c r="A39" s="562" t="s">
        <v>36</v>
      </c>
      <c r="B39" s="562"/>
      <c r="C39" s="562"/>
      <c r="D39" s="562"/>
      <c r="E39" s="562"/>
      <c r="F39" s="562"/>
      <c r="G39" s="562"/>
      <c r="H39" s="562"/>
      <c r="I39" s="562"/>
      <c r="J39" s="562"/>
      <c r="K39" s="562"/>
      <c r="L39" s="562"/>
      <c r="M39" s="562"/>
      <c r="N39" s="562"/>
      <c r="T39" s="78"/>
      <c r="U39" s="78"/>
      <c r="V39" s="287"/>
      <c r="W39" s="322"/>
      <c r="X39" s="322"/>
      <c r="Y39" s="322"/>
      <c r="Z39" s="322"/>
      <c r="AA39" s="322"/>
      <c r="AB39" s="287"/>
    </row>
    <row r="40" spans="20:27" ht="12.75">
      <c r="T40" s="78"/>
      <c r="U40" s="78"/>
      <c r="W40" s="322"/>
      <c r="X40" s="322"/>
      <c r="Y40" s="322"/>
      <c r="Z40" s="322"/>
      <c r="AA40" s="322"/>
    </row>
    <row r="41" spans="1:27" ht="12.75">
      <c r="A41" s="9" t="s">
        <v>37</v>
      </c>
      <c r="B41" s="9" t="s">
        <v>38</v>
      </c>
      <c r="C41" s="9" t="s">
        <v>39</v>
      </c>
      <c r="D41" s="9" t="s">
        <v>40</v>
      </c>
      <c r="E41" s="9" t="s">
        <v>41</v>
      </c>
      <c r="F41" s="9" t="s">
        <v>42</v>
      </c>
      <c r="G41" s="9" t="s">
        <v>43</v>
      </c>
      <c r="H41" s="9" t="s">
        <v>44</v>
      </c>
      <c r="I41" s="9" t="s">
        <v>45</v>
      </c>
      <c r="J41" s="9" t="s">
        <v>46</v>
      </c>
      <c r="K41" s="9" t="s">
        <v>47</v>
      </c>
      <c r="L41" s="9" t="s">
        <v>48</v>
      </c>
      <c r="M41" s="9" t="s">
        <v>49</v>
      </c>
      <c r="N41" s="9" t="s">
        <v>156</v>
      </c>
      <c r="T41" s="78"/>
      <c r="U41" s="78"/>
      <c r="W41" s="322"/>
      <c r="X41" s="322"/>
      <c r="Y41" s="322"/>
      <c r="Z41" s="322"/>
      <c r="AA41" s="322"/>
    </row>
    <row r="42" spans="1:27" ht="12.75">
      <c r="A42" s="79">
        <v>2011</v>
      </c>
      <c r="B42" s="396">
        <v>15500</v>
      </c>
      <c r="C42" s="396">
        <v>15500</v>
      </c>
      <c r="D42" s="396">
        <v>15500</v>
      </c>
      <c r="E42" s="396">
        <v>16750</v>
      </c>
      <c r="F42" s="396">
        <v>16750</v>
      </c>
      <c r="G42" s="396">
        <v>17000</v>
      </c>
      <c r="H42" s="396">
        <v>16000</v>
      </c>
      <c r="I42" s="396">
        <v>14000</v>
      </c>
      <c r="J42" s="396">
        <v>12500</v>
      </c>
      <c r="K42" s="396">
        <v>12500</v>
      </c>
      <c r="L42" s="396">
        <v>12500</v>
      </c>
      <c r="M42" s="396">
        <v>12500</v>
      </c>
      <c r="N42" s="396">
        <f>AVERAGE(B42:M42)</f>
        <v>14750</v>
      </c>
      <c r="T42" s="78"/>
      <c r="U42" s="78"/>
      <c r="W42" s="322"/>
      <c r="X42" s="322"/>
      <c r="Y42" s="322"/>
      <c r="Z42" s="322"/>
      <c r="AA42" s="322"/>
    </row>
    <row r="43" spans="1:32" s="57" customFormat="1" ht="12.75" customHeight="1">
      <c r="A43" s="79">
        <v>2012</v>
      </c>
      <c r="B43" s="396">
        <v>12500</v>
      </c>
      <c r="C43" s="396">
        <v>13500</v>
      </c>
      <c r="D43" s="396">
        <v>13500</v>
      </c>
      <c r="E43" s="396">
        <v>13500</v>
      </c>
      <c r="F43" s="396">
        <v>13500</v>
      </c>
      <c r="G43" s="396">
        <v>12500</v>
      </c>
      <c r="H43" s="396">
        <v>12500</v>
      </c>
      <c r="I43" s="396">
        <v>13500</v>
      </c>
      <c r="J43" s="396">
        <v>14000</v>
      </c>
      <c r="K43" s="396">
        <v>13500</v>
      </c>
      <c r="L43" s="396">
        <v>13500</v>
      </c>
      <c r="M43" s="396">
        <v>12000</v>
      </c>
      <c r="N43" s="396">
        <f>AVERAGE(B43:M43)</f>
        <v>13166.666666666666</v>
      </c>
      <c r="T43" s="81"/>
      <c r="U43" s="81"/>
      <c r="W43" s="11"/>
      <c r="X43" s="11"/>
      <c r="Y43" s="11"/>
      <c r="Z43" s="11"/>
      <c r="AA43" s="11"/>
      <c r="AB43" s="11"/>
      <c r="AC43" s="11"/>
      <c r="AD43" s="11"/>
      <c r="AE43" s="11"/>
      <c r="AF43" s="11"/>
    </row>
    <row r="44" spans="1:14" ht="12.75">
      <c r="A44" s="79">
        <v>2013</v>
      </c>
      <c r="B44" s="396">
        <v>12500</v>
      </c>
      <c r="C44" s="396">
        <v>12000</v>
      </c>
      <c r="D44" s="396">
        <v>12000</v>
      </c>
      <c r="E44" s="396">
        <v>12000</v>
      </c>
      <c r="F44" s="396">
        <v>12000</v>
      </c>
      <c r="G44" s="396">
        <v>12000</v>
      </c>
      <c r="H44" s="396">
        <v>11000</v>
      </c>
      <c r="I44" s="396">
        <v>10500</v>
      </c>
      <c r="J44" s="396">
        <v>12500</v>
      </c>
      <c r="K44" s="396">
        <v>10000</v>
      </c>
      <c r="L44" s="396">
        <v>8500</v>
      </c>
      <c r="M44" s="396">
        <v>8500</v>
      </c>
      <c r="N44" s="396">
        <f>AVERAGE(B44:M44)</f>
        <v>11125</v>
      </c>
    </row>
    <row r="45" spans="1:14" ht="12.75">
      <c r="A45" s="79">
        <v>2014</v>
      </c>
      <c r="B45" s="396">
        <v>8500</v>
      </c>
      <c r="C45" s="396">
        <v>8500</v>
      </c>
      <c r="D45" s="396">
        <v>10000</v>
      </c>
      <c r="E45" s="396">
        <v>11000</v>
      </c>
      <c r="F45" s="396" t="s">
        <v>315</v>
      </c>
      <c r="G45" s="396" t="s">
        <v>315</v>
      </c>
      <c r="H45" s="396" t="s">
        <v>315</v>
      </c>
      <c r="I45" s="396" t="s">
        <v>315</v>
      </c>
      <c r="J45" s="396" t="s">
        <v>315</v>
      </c>
      <c r="K45" s="396" t="s">
        <v>315</v>
      </c>
      <c r="L45" s="390" t="s">
        <v>315</v>
      </c>
      <c r="M45" s="396" t="s">
        <v>315</v>
      </c>
      <c r="N45" s="396">
        <f>AVERAGE(B45:M45)</f>
        <v>9500</v>
      </c>
    </row>
    <row r="46" spans="1:14" ht="12.75" customHeight="1">
      <c r="A46" s="79">
        <v>2015</v>
      </c>
      <c r="B46" s="396" t="s">
        <v>315</v>
      </c>
      <c r="C46" s="396" t="s">
        <v>315</v>
      </c>
      <c r="D46" s="396" t="s">
        <v>315</v>
      </c>
      <c r="E46" s="80">
        <v>10000</v>
      </c>
      <c r="F46" s="325">
        <v>11000</v>
      </c>
      <c r="G46" s="325">
        <v>10000</v>
      </c>
      <c r="H46" s="396" t="s">
        <v>315</v>
      </c>
      <c r="I46" s="329"/>
      <c r="J46" s="329"/>
      <c r="K46" s="329"/>
      <c r="L46" s="390"/>
      <c r="M46" s="396"/>
      <c r="N46" s="396"/>
    </row>
    <row r="47" spans="1:14" ht="12.75">
      <c r="A47" s="560" t="s">
        <v>330</v>
      </c>
      <c r="B47" s="561" t="s">
        <v>50</v>
      </c>
      <c r="C47" s="561" t="s">
        <v>50</v>
      </c>
      <c r="D47" s="561" t="s">
        <v>50</v>
      </c>
      <c r="E47" s="561" t="s">
        <v>50</v>
      </c>
      <c r="F47" s="561" t="s">
        <v>50</v>
      </c>
      <c r="G47" s="561" t="s">
        <v>50</v>
      </c>
      <c r="H47" s="561" t="s">
        <v>50</v>
      </c>
      <c r="I47" s="561" t="s">
        <v>50</v>
      </c>
      <c r="J47" s="561" t="s">
        <v>50</v>
      </c>
      <c r="K47" s="561" t="s">
        <v>50</v>
      </c>
      <c r="L47" s="561" t="s">
        <v>50</v>
      </c>
      <c r="M47" s="561" t="s">
        <v>50</v>
      </c>
      <c r="N47" s="561" t="s">
        <v>50</v>
      </c>
    </row>
    <row r="48" ht="12.75">
      <c r="A48" s="326"/>
    </row>
  </sheetData>
  <sheetProtection/>
  <mergeCells count="17">
    <mergeCell ref="A1:N1"/>
    <mergeCell ref="A2:N2"/>
    <mergeCell ref="A3:N3"/>
    <mergeCell ref="A37:N37"/>
    <mergeCell ref="A38:N38"/>
    <mergeCell ref="A15:N15"/>
    <mergeCell ref="A25:N25"/>
    <mergeCell ref="A26:N26"/>
    <mergeCell ref="A27:N27"/>
    <mergeCell ref="A11:N11"/>
    <mergeCell ref="A47:N47"/>
    <mergeCell ref="A14:N14"/>
    <mergeCell ref="A13:N13"/>
    <mergeCell ref="A24:N24"/>
    <mergeCell ref="A39:N39"/>
    <mergeCell ref="A35:N35"/>
    <mergeCell ref="A23:N23"/>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83" r:id="rId1"/>
  <headerFooter>
    <oddFooter>&amp;C&amp;10 12</oddFooter>
  </headerFooter>
  <ignoredErrors>
    <ignoredError sqref="N22 N34 N10 N6:N9 N18:N21 N30:N33 N42:N45" formulaRange="1"/>
  </ignoredErrors>
</worksheet>
</file>

<file path=xl/worksheets/sheet12.xml><?xml version="1.0" encoding="utf-8"?>
<worksheet xmlns="http://schemas.openxmlformats.org/spreadsheetml/2006/main" xmlns:r="http://schemas.openxmlformats.org/officeDocument/2006/relationships">
  <sheetPr>
    <tabColor theme="0"/>
  </sheetPr>
  <dimension ref="A1:AM54"/>
  <sheetViews>
    <sheetView view="pageBreakPreview" zoomScaleSheetLayoutView="100" zoomScalePageLayoutView="0" workbookViewId="0" topLeftCell="A1">
      <selection activeCell="AC27" sqref="AC26:AC27"/>
    </sheetView>
  </sheetViews>
  <sheetFormatPr defaultColWidth="11.00390625" defaultRowHeight="14.25"/>
  <sheetData>
    <row r="1" spans="13:39" ht="14.25">
      <c r="M1" s="256"/>
      <c r="N1" s="256"/>
      <c r="O1" s="256"/>
      <c r="P1" s="256"/>
      <c r="Q1" s="256"/>
      <c r="R1" s="256"/>
      <c r="S1" s="256" t="s">
        <v>133</v>
      </c>
      <c r="T1" s="256" t="s">
        <v>51</v>
      </c>
      <c r="U1" s="256" t="s">
        <v>52</v>
      </c>
      <c r="V1" s="256" t="s">
        <v>53</v>
      </c>
      <c r="W1" s="256"/>
      <c r="X1" s="256" t="s">
        <v>133</v>
      </c>
      <c r="Y1" s="256" t="s">
        <v>51</v>
      </c>
      <c r="Z1" s="256" t="s">
        <v>52</v>
      </c>
      <c r="AA1" s="256" t="s">
        <v>53</v>
      </c>
      <c r="AB1" s="256"/>
      <c r="AC1" s="256"/>
      <c r="AD1" s="256"/>
      <c r="AE1" s="256"/>
      <c r="AF1" s="256"/>
      <c r="AG1" s="256"/>
      <c r="AH1" s="256"/>
      <c r="AI1" s="256"/>
      <c r="AJ1" s="256"/>
      <c r="AK1" s="256"/>
      <c r="AL1" s="256"/>
      <c r="AM1" s="256"/>
    </row>
    <row r="2" spans="13:39" ht="14.25">
      <c r="M2" s="256"/>
      <c r="N2" s="256"/>
      <c r="O2" s="256"/>
      <c r="P2" s="256"/>
      <c r="Q2" s="256"/>
      <c r="R2" s="264">
        <v>41275</v>
      </c>
      <c r="S2" s="451">
        <v>9500</v>
      </c>
      <c r="T2" s="451">
        <v>15000</v>
      </c>
      <c r="U2" s="451">
        <v>8000</v>
      </c>
      <c r="V2" s="451">
        <v>12500</v>
      </c>
      <c r="W2" s="264">
        <v>41275</v>
      </c>
      <c r="X2" s="451">
        <f aca="true" t="shared" si="0" ref="X2:X17">S2/40</f>
        <v>237.5</v>
      </c>
      <c r="Y2" s="451">
        <f aca="true" t="shared" si="1" ref="Y2:Y17">T2/40</f>
        <v>375</v>
      </c>
      <c r="Z2" s="451">
        <f aca="true" t="shared" si="2" ref="Z2:Z17">U2/40</f>
        <v>200</v>
      </c>
      <c r="AA2" s="451">
        <f aca="true" t="shared" si="3" ref="AA2:AA17">V2/40</f>
        <v>312.5</v>
      </c>
      <c r="AB2" s="256"/>
      <c r="AC2" s="256"/>
      <c r="AD2" s="256"/>
      <c r="AE2" s="256"/>
      <c r="AF2" s="256"/>
      <c r="AG2" s="256"/>
      <c r="AH2" s="256"/>
      <c r="AI2" s="256"/>
      <c r="AJ2" s="256"/>
      <c r="AK2" s="256"/>
      <c r="AL2" s="256"/>
      <c r="AM2" s="256"/>
    </row>
    <row r="3" spans="13:39" ht="14.25">
      <c r="M3" s="256"/>
      <c r="N3" s="256"/>
      <c r="O3" s="256"/>
      <c r="P3" s="256"/>
      <c r="Q3" s="256"/>
      <c r="R3" s="264">
        <v>41306</v>
      </c>
      <c r="S3" s="451">
        <v>9000</v>
      </c>
      <c r="T3" s="451">
        <v>15000</v>
      </c>
      <c r="U3" s="451">
        <v>8000</v>
      </c>
      <c r="V3" s="451">
        <v>12000</v>
      </c>
      <c r="W3" s="264">
        <v>41306</v>
      </c>
      <c r="X3" s="451">
        <f t="shared" si="0"/>
        <v>225</v>
      </c>
      <c r="Y3" s="451">
        <f t="shared" si="1"/>
        <v>375</v>
      </c>
      <c r="Z3" s="451">
        <f t="shared" si="2"/>
        <v>200</v>
      </c>
      <c r="AA3" s="451">
        <f t="shared" si="3"/>
        <v>300</v>
      </c>
      <c r="AB3" s="256"/>
      <c r="AC3" s="256"/>
      <c r="AD3" s="256"/>
      <c r="AE3" s="256"/>
      <c r="AF3" s="256"/>
      <c r="AG3" s="256"/>
      <c r="AH3" s="256"/>
      <c r="AI3" s="256"/>
      <c r="AJ3" s="256"/>
      <c r="AK3" s="256"/>
      <c r="AL3" s="256"/>
      <c r="AM3" s="256"/>
    </row>
    <row r="4" spans="13:39" ht="14.25">
      <c r="M4" s="256"/>
      <c r="N4" s="256"/>
      <c r="O4" s="256"/>
      <c r="P4" s="256"/>
      <c r="Q4" s="256"/>
      <c r="R4" s="264">
        <v>41334</v>
      </c>
      <c r="S4" s="451">
        <v>9500</v>
      </c>
      <c r="T4" s="451">
        <v>14000</v>
      </c>
      <c r="U4" s="451">
        <v>8000</v>
      </c>
      <c r="V4" s="451">
        <v>12000</v>
      </c>
      <c r="W4" s="264">
        <v>41334</v>
      </c>
      <c r="X4" s="451">
        <f t="shared" si="0"/>
        <v>237.5</v>
      </c>
      <c r="Y4" s="451">
        <f t="shared" si="1"/>
        <v>350</v>
      </c>
      <c r="Z4" s="451">
        <f t="shared" si="2"/>
        <v>200</v>
      </c>
      <c r="AA4" s="451">
        <f t="shared" si="3"/>
        <v>300</v>
      </c>
      <c r="AB4" s="256"/>
      <c r="AC4" s="256"/>
      <c r="AD4" s="256"/>
      <c r="AE4" s="256"/>
      <c r="AF4" s="256"/>
      <c r="AG4" s="256"/>
      <c r="AH4" s="256"/>
      <c r="AI4" s="256"/>
      <c r="AJ4" s="256"/>
      <c r="AK4" s="256"/>
      <c r="AL4" s="256"/>
      <c r="AM4" s="256"/>
    </row>
    <row r="5" spans="13:39" ht="14.25">
      <c r="M5" s="256"/>
      <c r="N5" s="256"/>
      <c r="O5" s="256"/>
      <c r="P5" s="256"/>
      <c r="Q5" s="256"/>
      <c r="R5" s="264">
        <v>41365</v>
      </c>
      <c r="S5" s="451">
        <v>8500</v>
      </c>
      <c r="T5" s="451">
        <v>12500</v>
      </c>
      <c r="U5" s="451">
        <v>7500</v>
      </c>
      <c r="V5" s="451">
        <v>12000</v>
      </c>
      <c r="W5" s="264">
        <v>41365</v>
      </c>
      <c r="X5" s="451">
        <f t="shared" si="0"/>
        <v>212.5</v>
      </c>
      <c r="Y5" s="451">
        <f t="shared" si="1"/>
        <v>312.5</v>
      </c>
      <c r="Z5" s="451">
        <f t="shared" si="2"/>
        <v>187.5</v>
      </c>
      <c r="AA5" s="451">
        <f t="shared" si="3"/>
        <v>300</v>
      </c>
      <c r="AB5" s="256"/>
      <c r="AC5" s="256"/>
      <c r="AD5" s="256"/>
      <c r="AE5" s="256"/>
      <c r="AF5" s="256"/>
      <c r="AG5" s="256"/>
      <c r="AH5" s="256"/>
      <c r="AI5" s="256"/>
      <c r="AJ5" s="256"/>
      <c r="AK5" s="256"/>
      <c r="AL5" s="256"/>
      <c r="AM5" s="256"/>
    </row>
    <row r="6" spans="13:39" ht="14.25">
      <c r="M6" s="256"/>
      <c r="N6" s="256"/>
      <c r="O6" s="256"/>
      <c r="P6" s="256"/>
      <c r="Q6" s="256"/>
      <c r="R6" s="264">
        <v>41395</v>
      </c>
      <c r="S6" s="451">
        <v>8500</v>
      </c>
      <c r="T6" s="451">
        <v>12500</v>
      </c>
      <c r="U6" s="451">
        <v>7500</v>
      </c>
      <c r="V6" s="451">
        <v>12000</v>
      </c>
      <c r="W6" s="264">
        <v>41395</v>
      </c>
      <c r="X6" s="451">
        <f t="shared" si="0"/>
        <v>212.5</v>
      </c>
      <c r="Y6" s="451">
        <f t="shared" si="1"/>
        <v>312.5</v>
      </c>
      <c r="Z6" s="451">
        <f t="shared" si="2"/>
        <v>187.5</v>
      </c>
      <c r="AA6" s="451">
        <f t="shared" si="3"/>
        <v>300</v>
      </c>
      <c r="AB6" s="256"/>
      <c r="AC6" s="256"/>
      <c r="AD6" s="256"/>
      <c r="AE6" s="256"/>
      <c r="AF6" s="256"/>
      <c r="AG6" s="256"/>
      <c r="AH6" s="256"/>
      <c r="AI6" s="256"/>
      <c r="AJ6" s="256"/>
      <c r="AK6" s="256"/>
      <c r="AL6" s="256"/>
      <c r="AM6" s="256"/>
    </row>
    <row r="7" spans="13:39" ht="14.25">
      <c r="M7" s="256"/>
      <c r="N7" s="256"/>
      <c r="O7" s="256"/>
      <c r="P7" s="256"/>
      <c r="Q7" s="256"/>
      <c r="R7" s="264">
        <v>41426</v>
      </c>
      <c r="S7" s="451">
        <v>8500</v>
      </c>
      <c r="T7" s="451">
        <v>12500</v>
      </c>
      <c r="U7" s="451">
        <v>7000</v>
      </c>
      <c r="V7" s="451">
        <v>12000</v>
      </c>
      <c r="W7" s="264">
        <v>41426</v>
      </c>
      <c r="X7" s="451">
        <f t="shared" si="0"/>
        <v>212.5</v>
      </c>
      <c r="Y7" s="451">
        <f t="shared" si="1"/>
        <v>312.5</v>
      </c>
      <c r="Z7" s="451">
        <f t="shared" si="2"/>
        <v>175</v>
      </c>
      <c r="AA7" s="451">
        <f t="shared" si="3"/>
        <v>300</v>
      </c>
      <c r="AB7" s="256"/>
      <c r="AC7" s="256"/>
      <c r="AD7" s="256"/>
      <c r="AE7" s="256"/>
      <c r="AF7" s="256"/>
      <c r="AG7" s="256"/>
      <c r="AH7" s="256"/>
      <c r="AI7" s="256"/>
      <c r="AJ7" s="256"/>
      <c r="AK7" s="256"/>
      <c r="AL7" s="256"/>
      <c r="AM7" s="256"/>
    </row>
    <row r="8" spans="13:39" ht="14.25">
      <c r="M8" s="256"/>
      <c r="N8" s="256"/>
      <c r="O8" s="256"/>
      <c r="P8" s="256"/>
      <c r="Q8" s="256"/>
      <c r="R8" s="264">
        <v>41456</v>
      </c>
      <c r="S8" s="451">
        <v>8500</v>
      </c>
      <c r="T8" s="451">
        <v>12500</v>
      </c>
      <c r="U8" s="451">
        <v>7000</v>
      </c>
      <c r="V8" s="451">
        <v>11000</v>
      </c>
      <c r="W8" s="264">
        <v>41456</v>
      </c>
      <c r="X8" s="451">
        <f t="shared" si="0"/>
        <v>212.5</v>
      </c>
      <c r="Y8" s="451">
        <f t="shared" si="1"/>
        <v>312.5</v>
      </c>
      <c r="Z8" s="451">
        <f t="shared" si="2"/>
        <v>175</v>
      </c>
      <c r="AA8" s="451">
        <f t="shared" si="3"/>
        <v>275</v>
      </c>
      <c r="AB8" s="256"/>
      <c r="AC8" s="256"/>
      <c r="AD8" s="256"/>
      <c r="AE8" s="256"/>
      <c r="AF8" s="256"/>
      <c r="AG8" s="256"/>
      <c r="AH8" s="256"/>
      <c r="AI8" s="256"/>
      <c r="AJ8" s="256"/>
      <c r="AK8" s="256"/>
      <c r="AL8" s="256"/>
      <c r="AM8" s="256"/>
    </row>
    <row r="9" spans="13:39" ht="14.25">
      <c r="M9" s="256"/>
      <c r="N9" s="256"/>
      <c r="O9" s="256"/>
      <c r="P9" s="256"/>
      <c r="Q9" s="256"/>
      <c r="R9" s="264">
        <v>41487</v>
      </c>
      <c r="S9" s="451">
        <v>8500</v>
      </c>
      <c r="T9" s="451">
        <v>12000</v>
      </c>
      <c r="U9" s="451">
        <v>6500</v>
      </c>
      <c r="V9" s="451">
        <v>10500</v>
      </c>
      <c r="W9" s="264">
        <v>41487</v>
      </c>
      <c r="X9" s="451">
        <f t="shared" si="0"/>
        <v>212.5</v>
      </c>
      <c r="Y9" s="451">
        <f t="shared" si="1"/>
        <v>300</v>
      </c>
      <c r="Z9" s="451">
        <f t="shared" si="2"/>
        <v>162.5</v>
      </c>
      <c r="AA9" s="451">
        <f t="shared" si="3"/>
        <v>262.5</v>
      </c>
      <c r="AB9" s="256"/>
      <c r="AC9" s="256"/>
      <c r="AD9" s="256"/>
      <c r="AE9" s="256"/>
      <c r="AF9" s="256"/>
      <c r="AG9" s="256"/>
      <c r="AH9" s="256"/>
      <c r="AI9" s="256"/>
      <c r="AJ9" s="256"/>
      <c r="AK9" s="256"/>
      <c r="AL9" s="256"/>
      <c r="AM9" s="256"/>
    </row>
    <row r="10" spans="13:39" ht="14.25">
      <c r="M10" s="256"/>
      <c r="N10" s="256"/>
      <c r="O10" s="256"/>
      <c r="P10" s="256"/>
      <c r="Q10" s="256"/>
      <c r="R10" s="264">
        <v>41518</v>
      </c>
      <c r="S10" s="451">
        <v>8500</v>
      </c>
      <c r="T10" s="451">
        <v>13000</v>
      </c>
      <c r="U10" s="451">
        <v>7500</v>
      </c>
      <c r="V10" s="451">
        <v>12500</v>
      </c>
      <c r="W10" s="264">
        <v>41518</v>
      </c>
      <c r="X10" s="451">
        <f t="shared" si="0"/>
        <v>212.5</v>
      </c>
      <c r="Y10" s="451">
        <f t="shared" si="1"/>
        <v>325</v>
      </c>
      <c r="Z10" s="451">
        <f t="shared" si="2"/>
        <v>187.5</v>
      </c>
      <c r="AA10" s="451">
        <f t="shared" si="3"/>
        <v>312.5</v>
      </c>
      <c r="AB10" s="256"/>
      <c r="AC10" s="256"/>
      <c r="AD10" s="256"/>
      <c r="AE10" s="256"/>
      <c r="AF10" s="256"/>
      <c r="AG10" s="256"/>
      <c r="AH10" s="256"/>
      <c r="AI10" s="256"/>
      <c r="AJ10" s="256"/>
      <c r="AK10" s="256"/>
      <c r="AL10" s="256"/>
      <c r="AM10" s="256"/>
    </row>
    <row r="11" spans="13:39" ht="14.25">
      <c r="M11" s="256"/>
      <c r="N11" s="256"/>
      <c r="O11" s="256"/>
      <c r="P11" s="256"/>
      <c r="Q11" s="256"/>
      <c r="R11" s="264">
        <v>41548</v>
      </c>
      <c r="S11" s="451">
        <v>8500</v>
      </c>
      <c r="T11" s="451">
        <v>11750</v>
      </c>
      <c r="U11" s="451">
        <v>6500</v>
      </c>
      <c r="V11" s="451">
        <v>10000</v>
      </c>
      <c r="W11" s="264">
        <v>41548</v>
      </c>
      <c r="X11" s="451">
        <f t="shared" si="0"/>
        <v>212.5</v>
      </c>
      <c r="Y11" s="451">
        <f t="shared" si="1"/>
        <v>293.75</v>
      </c>
      <c r="Z11" s="451">
        <f t="shared" si="2"/>
        <v>162.5</v>
      </c>
      <c r="AA11" s="451">
        <f t="shared" si="3"/>
        <v>250</v>
      </c>
      <c r="AB11" s="256"/>
      <c r="AC11" s="256"/>
      <c r="AD11" s="256"/>
      <c r="AE11" s="256"/>
      <c r="AF11" s="256"/>
      <c r="AG11" s="256"/>
      <c r="AH11" s="256"/>
      <c r="AI11" s="256"/>
      <c r="AJ11" s="256"/>
      <c r="AK11" s="256"/>
      <c r="AL11" s="256"/>
      <c r="AM11" s="256"/>
    </row>
    <row r="12" spans="13:39" ht="14.25">
      <c r="M12" s="256"/>
      <c r="N12" s="256"/>
      <c r="O12" s="256"/>
      <c r="P12" s="256"/>
      <c r="Q12" s="256"/>
      <c r="R12" s="264">
        <v>41579</v>
      </c>
      <c r="S12" s="451">
        <v>8000</v>
      </c>
      <c r="T12" s="451">
        <v>10000</v>
      </c>
      <c r="U12" s="451">
        <v>6500</v>
      </c>
      <c r="V12" s="451">
        <v>8500</v>
      </c>
      <c r="W12" s="264">
        <v>41579</v>
      </c>
      <c r="X12" s="451">
        <f t="shared" si="0"/>
        <v>200</v>
      </c>
      <c r="Y12" s="451">
        <f t="shared" si="1"/>
        <v>250</v>
      </c>
      <c r="Z12" s="451">
        <f t="shared" si="2"/>
        <v>162.5</v>
      </c>
      <c r="AA12" s="451">
        <f t="shared" si="3"/>
        <v>212.5</v>
      </c>
      <c r="AB12" s="256"/>
      <c r="AC12" s="256"/>
      <c r="AD12" s="256"/>
      <c r="AE12" s="256"/>
      <c r="AF12" s="256"/>
      <c r="AG12" s="256"/>
      <c r="AH12" s="256"/>
      <c r="AI12" s="256"/>
      <c r="AJ12" s="256"/>
      <c r="AK12" s="256"/>
      <c r="AL12" s="256"/>
      <c r="AM12" s="256"/>
    </row>
    <row r="13" spans="13:39" ht="14.25">
      <c r="M13" s="256"/>
      <c r="N13" s="256"/>
      <c r="O13" s="256"/>
      <c r="P13" s="256"/>
      <c r="Q13" s="256"/>
      <c r="R13" s="264">
        <v>41609</v>
      </c>
      <c r="S13" s="451">
        <v>8000</v>
      </c>
      <c r="T13" s="451">
        <v>10000</v>
      </c>
      <c r="U13" s="451">
        <v>6500</v>
      </c>
      <c r="V13" s="451">
        <v>8500</v>
      </c>
      <c r="W13" s="264">
        <v>41609</v>
      </c>
      <c r="X13" s="451">
        <f t="shared" si="0"/>
        <v>200</v>
      </c>
      <c r="Y13" s="451">
        <f t="shared" si="1"/>
        <v>250</v>
      </c>
      <c r="Z13" s="451">
        <f t="shared" si="2"/>
        <v>162.5</v>
      </c>
      <c r="AA13" s="451">
        <f t="shared" si="3"/>
        <v>212.5</v>
      </c>
      <c r="AB13" s="256"/>
      <c r="AC13" s="256"/>
      <c r="AD13" s="256"/>
      <c r="AE13" s="256"/>
      <c r="AF13" s="256"/>
      <c r="AG13" s="256"/>
      <c r="AH13" s="256"/>
      <c r="AI13" s="256"/>
      <c r="AJ13" s="256"/>
      <c r="AK13" s="256"/>
      <c r="AL13" s="256"/>
      <c r="AM13" s="256"/>
    </row>
    <row r="14" spans="13:39" ht="14.25">
      <c r="M14" s="256"/>
      <c r="N14" s="256"/>
      <c r="O14" s="256"/>
      <c r="P14" s="256"/>
      <c r="Q14" s="256"/>
      <c r="R14" s="264">
        <v>41640</v>
      </c>
      <c r="S14" s="451">
        <v>7500</v>
      </c>
      <c r="T14" s="451">
        <v>10000</v>
      </c>
      <c r="U14" s="451">
        <v>6500</v>
      </c>
      <c r="V14" s="451">
        <v>8500</v>
      </c>
      <c r="W14" s="264">
        <v>41640</v>
      </c>
      <c r="X14" s="451">
        <f t="shared" si="0"/>
        <v>187.5</v>
      </c>
      <c r="Y14" s="451">
        <f t="shared" si="1"/>
        <v>250</v>
      </c>
      <c r="Z14" s="451">
        <f t="shared" si="2"/>
        <v>162.5</v>
      </c>
      <c r="AA14" s="451">
        <f t="shared" si="3"/>
        <v>212.5</v>
      </c>
      <c r="AB14" s="256"/>
      <c r="AC14" s="256"/>
      <c r="AD14" s="256"/>
      <c r="AE14" s="256"/>
      <c r="AF14" s="256"/>
      <c r="AG14" s="256"/>
      <c r="AH14" s="256"/>
      <c r="AI14" s="256"/>
      <c r="AJ14" s="256"/>
      <c r="AK14" s="256"/>
      <c r="AL14" s="256"/>
      <c r="AM14" s="256"/>
    </row>
    <row r="15" spans="13:39" ht="14.25">
      <c r="M15" s="256"/>
      <c r="N15" s="256"/>
      <c r="O15" s="256"/>
      <c r="P15" s="256"/>
      <c r="Q15" s="256"/>
      <c r="R15" s="264">
        <v>41671</v>
      </c>
      <c r="S15" s="451">
        <v>7000</v>
      </c>
      <c r="T15" s="451">
        <v>9000</v>
      </c>
      <c r="U15" s="451">
        <v>6500</v>
      </c>
      <c r="V15" s="451">
        <v>8500</v>
      </c>
      <c r="W15" s="264">
        <v>41671</v>
      </c>
      <c r="X15" s="451">
        <f t="shared" si="0"/>
        <v>175</v>
      </c>
      <c r="Y15" s="451">
        <f t="shared" si="1"/>
        <v>225</v>
      </c>
      <c r="Z15" s="451">
        <f t="shared" si="2"/>
        <v>162.5</v>
      </c>
      <c r="AA15" s="451">
        <f t="shared" si="3"/>
        <v>212.5</v>
      </c>
      <c r="AB15" s="256"/>
      <c r="AC15" s="256"/>
      <c r="AD15" s="256"/>
      <c r="AE15" s="256"/>
      <c r="AF15" s="256"/>
      <c r="AG15" s="256"/>
      <c r="AH15" s="256"/>
      <c r="AI15" s="256"/>
      <c r="AJ15" s="256"/>
      <c r="AK15" s="256"/>
      <c r="AL15" s="256"/>
      <c r="AM15" s="256"/>
    </row>
    <row r="16" spans="13:39" ht="14.25">
      <c r="M16" s="256"/>
      <c r="N16" s="256"/>
      <c r="O16" s="256"/>
      <c r="P16" s="256"/>
      <c r="Q16" s="256"/>
      <c r="R16" s="264">
        <v>41699</v>
      </c>
      <c r="S16" s="451">
        <v>8000</v>
      </c>
      <c r="T16" s="451">
        <v>10500</v>
      </c>
      <c r="U16" s="451">
        <v>7500</v>
      </c>
      <c r="V16" s="451">
        <v>10000</v>
      </c>
      <c r="W16" s="264">
        <v>41699</v>
      </c>
      <c r="X16" s="451">
        <f t="shared" si="0"/>
        <v>200</v>
      </c>
      <c r="Y16" s="451">
        <f t="shared" si="1"/>
        <v>262.5</v>
      </c>
      <c r="Z16" s="451">
        <f t="shared" si="2"/>
        <v>187.5</v>
      </c>
      <c r="AA16" s="451">
        <f t="shared" si="3"/>
        <v>250</v>
      </c>
      <c r="AB16" s="256"/>
      <c r="AC16" s="256"/>
      <c r="AD16" s="256"/>
      <c r="AE16" s="256"/>
      <c r="AF16" s="256"/>
      <c r="AG16" s="256"/>
      <c r="AH16" s="256"/>
      <c r="AI16" s="256"/>
      <c r="AJ16" s="256"/>
      <c r="AK16" s="256"/>
      <c r="AL16" s="256"/>
      <c r="AM16" s="256"/>
    </row>
    <row r="17" spans="13:39" ht="14.25">
      <c r="M17" s="256"/>
      <c r="N17" s="256"/>
      <c r="O17" s="256"/>
      <c r="P17" s="256"/>
      <c r="Q17" s="256"/>
      <c r="R17" s="264">
        <v>41730</v>
      </c>
      <c r="S17" s="451">
        <v>8000</v>
      </c>
      <c r="T17" s="451">
        <v>11500</v>
      </c>
      <c r="U17" s="451">
        <v>8500</v>
      </c>
      <c r="V17" s="451">
        <v>11000</v>
      </c>
      <c r="W17" s="264">
        <v>41730</v>
      </c>
      <c r="X17" s="451">
        <f t="shared" si="0"/>
        <v>200</v>
      </c>
      <c r="Y17" s="451">
        <f t="shared" si="1"/>
        <v>287.5</v>
      </c>
      <c r="Z17" s="451">
        <f t="shared" si="2"/>
        <v>212.5</v>
      </c>
      <c r="AA17" s="451">
        <f t="shared" si="3"/>
        <v>275</v>
      </c>
      <c r="AB17" s="256"/>
      <c r="AC17" s="256"/>
      <c r="AD17" s="256"/>
      <c r="AE17" s="256"/>
      <c r="AF17" s="256"/>
      <c r="AG17" s="256"/>
      <c r="AH17" s="256"/>
      <c r="AI17" s="256"/>
      <c r="AJ17" s="256"/>
      <c r="AK17" s="256"/>
      <c r="AL17" s="256"/>
      <c r="AM17" s="256"/>
    </row>
    <row r="18" spans="13:39" ht="14.25">
      <c r="M18" s="256"/>
      <c r="N18" s="256"/>
      <c r="O18" s="256"/>
      <c r="P18" s="256"/>
      <c r="Q18" s="256"/>
      <c r="R18" s="264">
        <v>41760</v>
      </c>
      <c r="S18" s="451">
        <v>10000</v>
      </c>
      <c r="T18" s="451">
        <v>12000</v>
      </c>
      <c r="U18" s="451">
        <v>9000</v>
      </c>
      <c r="V18" s="451"/>
      <c r="W18" s="264">
        <v>41760</v>
      </c>
      <c r="X18" s="451">
        <f aca="true" t="shared" si="4" ref="X18:Z22">S18/40</f>
        <v>250</v>
      </c>
      <c r="Y18" s="451">
        <f t="shared" si="4"/>
        <v>300</v>
      </c>
      <c r="Z18" s="451">
        <f t="shared" si="4"/>
        <v>225</v>
      </c>
      <c r="AA18" s="451"/>
      <c r="AB18" s="256"/>
      <c r="AC18" s="256"/>
      <c r="AD18" s="256"/>
      <c r="AE18" s="256"/>
      <c r="AF18" s="256"/>
      <c r="AG18" s="256"/>
      <c r="AH18" s="256"/>
      <c r="AI18" s="256"/>
      <c r="AJ18" s="256"/>
      <c r="AK18" s="256"/>
      <c r="AL18" s="256"/>
      <c r="AM18" s="256"/>
    </row>
    <row r="19" spans="1:27" s="84" customFormat="1" ht="18.75" customHeight="1">
      <c r="A19" s="135"/>
      <c r="B19" s="136"/>
      <c r="C19" s="136"/>
      <c r="D19" s="136"/>
      <c r="E19" s="136"/>
      <c r="F19" s="136"/>
      <c r="G19" s="136"/>
      <c r="H19" s="136"/>
      <c r="I19" s="136"/>
      <c r="J19" s="136"/>
      <c r="K19" s="136"/>
      <c r="L19" s="136"/>
      <c r="M19" s="136"/>
      <c r="N19" s="136"/>
      <c r="R19" s="264">
        <v>41791</v>
      </c>
      <c r="S19" s="451">
        <v>10000</v>
      </c>
      <c r="T19" s="451">
        <v>12000</v>
      </c>
      <c r="U19" s="451">
        <v>8000</v>
      </c>
      <c r="V19" s="451"/>
      <c r="W19" s="264">
        <v>41791</v>
      </c>
      <c r="X19" s="451">
        <f t="shared" si="4"/>
        <v>250</v>
      </c>
      <c r="Y19" s="451">
        <f t="shared" si="4"/>
        <v>300</v>
      </c>
      <c r="Z19" s="451">
        <f t="shared" si="4"/>
        <v>200</v>
      </c>
      <c r="AA19" s="331"/>
    </row>
    <row r="20" spans="13:39" ht="14.25">
      <c r="M20" s="256"/>
      <c r="N20" s="256"/>
      <c r="O20" s="256"/>
      <c r="P20" s="256"/>
      <c r="Q20" s="256"/>
      <c r="R20" s="264">
        <v>41821</v>
      </c>
      <c r="S20" s="451">
        <v>9500</v>
      </c>
      <c r="T20" s="451">
        <v>11000</v>
      </c>
      <c r="U20" s="451">
        <v>7250</v>
      </c>
      <c r="V20" s="450"/>
      <c r="W20" s="264">
        <v>41821</v>
      </c>
      <c r="X20" s="451">
        <f t="shared" si="4"/>
        <v>237.5</v>
      </c>
      <c r="Y20" s="451">
        <f t="shared" si="4"/>
        <v>275</v>
      </c>
      <c r="Z20" s="451">
        <f t="shared" si="4"/>
        <v>181.25</v>
      </c>
      <c r="AA20" s="331"/>
      <c r="AB20" s="256"/>
      <c r="AC20" s="256"/>
      <c r="AD20" s="256"/>
      <c r="AE20" s="256"/>
      <c r="AF20" s="256"/>
      <c r="AG20" s="256"/>
      <c r="AH20" s="256"/>
      <c r="AI20" s="256"/>
      <c r="AJ20" s="256"/>
      <c r="AK20" s="256"/>
      <c r="AL20" s="256"/>
      <c r="AM20" s="256"/>
    </row>
    <row r="21" spans="13:39" ht="14.25">
      <c r="M21" s="256"/>
      <c r="N21" s="256"/>
      <c r="O21" s="256"/>
      <c r="P21" s="256"/>
      <c r="Q21" s="256"/>
      <c r="R21" s="264">
        <v>41852</v>
      </c>
      <c r="S21" s="451">
        <v>8500</v>
      </c>
      <c r="T21" s="451">
        <v>10500</v>
      </c>
      <c r="U21" s="451">
        <v>7000</v>
      </c>
      <c r="V21" s="450"/>
      <c r="W21" s="264">
        <v>41852</v>
      </c>
      <c r="X21" s="451">
        <f t="shared" si="4"/>
        <v>212.5</v>
      </c>
      <c r="Y21" s="451">
        <f t="shared" si="4"/>
        <v>262.5</v>
      </c>
      <c r="Z21" s="451">
        <f t="shared" si="4"/>
        <v>175</v>
      </c>
      <c r="AA21" s="331"/>
      <c r="AB21" s="256"/>
      <c r="AC21" s="256"/>
      <c r="AD21" s="256"/>
      <c r="AE21" s="256"/>
      <c r="AF21" s="256"/>
      <c r="AG21" s="256"/>
      <c r="AH21" s="256"/>
      <c r="AI21" s="256"/>
      <c r="AJ21" s="256"/>
      <c r="AK21" s="256"/>
      <c r="AL21" s="256"/>
      <c r="AM21" s="256"/>
    </row>
    <row r="22" spans="13:39" ht="14.25">
      <c r="M22" s="256"/>
      <c r="N22" s="256"/>
      <c r="O22" s="256"/>
      <c r="P22" s="256"/>
      <c r="Q22" s="256"/>
      <c r="R22" s="264">
        <v>41883</v>
      </c>
      <c r="S22" s="451">
        <v>8250</v>
      </c>
      <c r="T22" s="451">
        <v>10250</v>
      </c>
      <c r="U22" s="451">
        <v>7250</v>
      </c>
      <c r="V22" s="450"/>
      <c r="W22" s="264">
        <v>41883</v>
      </c>
      <c r="X22" s="451">
        <f t="shared" si="4"/>
        <v>206.25</v>
      </c>
      <c r="Y22" s="451">
        <f t="shared" si="4"/>
        <v>256.25</v>
      </c>
      <c r="Z22" s="451">
        <f t="shared" si="4"/>
        <v>181.25</v>
      </c>
      <c r="AA22" s="331"/>
      <c r="AB22" s="256"/>
      <c r="AC22" s="256"/>
      <c r="AD22" s="256"/>
      <c r="AE22" s="256"/>
      <c r="AF22" s="256"/>
      <c r="AG22" s="256"/>
      <c r="AH22" s="256"/>
      <c r="AI22" s="256"/>
      <c r="AJ22" s="256"/>
      <c r="AK22" s="256"/>
      <c r="AL22" s="256"/>
      <c r="AM22" s="256"/>
    </row>
    <row r="23" spans="13:39" ht="14.25">
      <c r="M23" s="256"/>
      <c r="N23" s="256"/>
      <c r="O23" s="256"/>
      <c r="P23" s="256"/>
      <c r="Q23" s="256"/>
      <c r="R23" s="264">
        <v>41913</v>
      </c>
      <c r="S23" s="451">
        <v>8000</v>
      </c>
      <c r="T23" s="451">
        <v>9500</v>
      </c>
      <c r="U23" s="451">
        <v>6500</v>
      </c>
      <c r="V23" s="450"/>
      <c r="W23" s="264">
        <v>41913</v>
      </c>
      <c r="X23" s="451">
        <f aca="true" t="shared" si="5" ref="X23:Z24">S23/40</f>
        <v>200</v>
      </c>
      <c r="Y23" s="451">
        <f t="shared" si="5"/>
        <v>237.5</v>
      </c>
      <c r="Z23" s="451">
        <f t="shared" si="5"/>
        <v>162.5</v>
      </c>
      <c r="AA23" s="331"/>
      <c r="AB23" s="256"/>
      <c r="AC23" s="256"/>
      <c r="AD23" s="256"/>
      <c r="AE23" s="256"/>
      <c r="AF23" s="256"/>
      <c r="AG23" s="256"/>
      <c r="AH23" s="256"/>
      <c r="AI23" s="256"/>
      <c r="AJ23" s="256"/>
      <c r="AK23" s="256"/>
      <c r="AL23" s="256"/>
      <c r="AM23" s="256"/>
    </row>
    <row r="24" spans="13:39" ht="14.25">
      <c r="M24" s="256"/>
      <c r="N24" s="256"/>
      <c r="O24" s="256"/>
      <c r="P24" s="256"/>
      <c r="Q24" s="256"/>
      <c r="R24" s="264">
        <v>41944</v>
      </c>
      <c r="S24" s="452">
        <v>7500</v>
      </c>
      <c r="T24" s="452">
        <v>9000</v>
      </c>
      <c r="U24" s="452">
        <v>6000</v>
      </c>
      <c r="V24" s="450"/>
      <c r="W24" s="264">
        <v>41944</v>
      </c>
      <c r="X24" s="452">
        <f t="shared" si="5"/>
        <v>187.5</v>
      </c>
      <c r="Y24" s="452">
        <f t="shared" si="5"/>
        <v>225</v>
      </c>
      <c r="Z24" s="452">
        <f t="shared" si="5"/>
        <v>150</v>
      </c>
      <c r="AA24" s="331"/>
      <c r="AB24" s="256"/>
      <c r="AC24" s="256"/>
      <c r="AD24" s="256"/>
      <c r="AE24" s="256"/>
      <c r="AF24" s="256"/>
      <c r="AG24" s="256"/>
      <c r="AH24" s="256"/>
      <c r="AI24" s="256"/>
      <c r="AJ24" s="256"/>
      <c r="AK24" s="256"/>
      <c r="AL24" s="256"/>
      <c r="AM24" s="256"/>
    </row>
    <row r="25" spans="13:39" ht="14.25">
      <c r="M25" s="256"/>
      <c r="N25" s="256"/>
      <c r="O25" s="256"/>
      <c r="P25" s="256"/>
      <c r="Q25" s="256"/>
      <c r="R25" s="264">
        <v>41974</v>
      </c>
      <c r="S25" s="452">
        <v>7250</v>
      </c>
      <c r="T25" s="452">
        <v>8500</v>
      </c>
      <c r="U25" s="452">
        <v>6000</v>
      </c>
      <c r="V25" s="256"/>
      <c r="W25" s="264">
        <v>41974</v>
      </c>
      <c r="X25" s="451">
        <f aca="true" t="shared" si="6" ref="X25:Z26">S25/40</f>
        <v>181.25</v>
      </c>
      <c r="Y25" s="451">
        <f t="shared" si="6"/>
        <v>212.5</v>
      </c>
      <c r="Z25" s="451">
        <f t="shared" si="6"/>
        <v>150</v>
      </c>
      <c r="AA25" s="453"/>
      <c r="AB25" s="256"/>
      <c r="AC25" s="256"/>
      <c r="AD25" s="256"/>
      <c r="AE25" s="256"/>
      <c r="AF25" s="256"/>
      <c r="AG25" s="256"/>
      <c r="AH25" s="256"/>
      <c r="AI25" s="256"/>
      <c r="AJ25" s="256"/>
      <c r="AK25" s="256"/>
      <c r="AL25" s="256"/>
      <c r="AM25" s="256"/>
    </row>
    <row r="26" spans="13:39" ht="14.25">
      <c r="M26" s="256"/>
      <c r="N26" s="256"/>
      <c r="O26" s="256"/>
      <c r="P26" s="256"/>
      <c r="Q26" s="256"/>
      <c r="R26" s="264">
        <v>42005</v>
      </c>
      <c r="S26" s="452">
        <v>7250</v>
      </c>
      <c r="T26" s="452">
        <v>8500</v>
      </c>
      <c r="U26" s="452">
        <v>5750</v>
      </c>
      <c r="V26" s="465"/>
      <c r="W26" s="264">
        <v>42005</v>
      </c>
      <c r="X26" s="451">
        <f t="shared" si="6"/>
        <v>181.25</v>
      </c>
      <c r="Y26" s="451">
        <f t="shared" si="6"/>
        <v>212.5</v>
      </c>
      <c r="Z26" s="451">
        <f t="shared" si="6"/>
        <v>143.75</v>
      </c>
      <c r="AA26" s="256"/>
      <c r="AB26" s="256"/>
      <c r="AC26" s="256"/>
      <c r="AD26" s="256"/>
      <c r="AE26" s="256"/>
      <c r="AF26" s="256"/>
      <c r="AG26" s="256"/>
      <c r="AH26" s="256"/>
      <c r="AI26" s="256"/>
      <c r="AJ26" s="256"/>
      <c r="AK26" s="256"/>
      <c r="AL26" s="256"/>
      <c r="AM26" s="256"/>
    </row>
    <row r="27" spans="13:39" ht="14.25">
      <c r="M27" s="256"/>
      <c r="N27" s="256"/>
      <c r="O27" s="256"/>
      <c r="P27" s="256"/>
      <c r="Q27" s="256"/>
      <c r="R27" s="264">
        <v>42036</v>
      </c>
      <c r="S27" s="452">
        <v>6250</v>
      </c>
      <c r="T27" s="452">
        <v>7500</v>
      </c>
      <c r="U27" s="452">
        <v>5000</v>
      </c>
      <c r="V27" s="465"/>
      <c r="W27" s="264">
        <v>42036</v>
      </c>
      <c r="X27" s="451">
        <f aca="true" t="shared" si="7" ref="X27:Z29">S27/40</f>
        <v>156.25</v>
      </c>
      <c r="Y27" s="451">
        <f t="shared" si="7"/>
        <v>187.5</v>
      </c>
      <c r="Z27" s="451">
        <f t="shared" si="7"/>
        <v>125</v>
      </c>
      <c r="AA27" s="256"/>
      <c r="AB27" s="256"/>
      <c r="AC27" s="256"/>
      <c r="AD27" s="256"/>
      <c r="AE27" s="256"/>
      <c r="AF27" s="256"/>
      <c r="AG27" s="256"/>
      <c r="AH27" s="256"/>
      <c r="AI27" s="256"/>
      <c r="AJ27" s="256"/>
      <c r="AK27" s="256"/>
      <c r="AL27" s="256"/>
      <c r="AM27" s="256"/>
    </row>
    <row r="28" spans="13:39" ht="14.25">
      <c r="M28" s="256"/>
      <c r="N28" s="256"/>
      <c r="O28" s="256"/>
      <c r="P28" s="256"/>
      <c r="Q28" s="256"/>
      <c r="R28" s="264">
        <v>42064</v>
      </c>
      <c r="S28" s="452">
        <v>6250</v>
      </c>
      <c r="T28" s="452">
        <v>8000</v>
      </c>
      <c r="U28" s="452">
        <v>5400</v>
      </c>
      <c r="V28" s="465"/>
      <c r="W28" s="264">
        <v>42064</v>
      </c>
      <c r="X28" s="451">
        <f t="shared" si="7"/>
        <v>156.25</v>
      </c>
      <c r="Y28" s="451">
        <f t="shared" si="7"/>
        <v>200</v>
      </c>
      <c r="Z28" s="451">
        <f t="shared" si="7"/>
        <v>135</v>
      </c>
      <c r="AA28" s="451"/>
      <c r="AB28" s="256"/>
      <c r="AC28" s="256"/>
      <c r="AD28" s="256"/>
      <c r="AE28" s="256"/>
      <c r="AF28" s="256"/>
      <c r="AG28" s="256"/>
      <c r="AH28" s="256"/>
      <c r="AI28" s="256"/>
      <c r="AJ28" s="256"/>
      <c r="AK28" s="256"/>
      <c r="AL28" s="256"/>
      <c r="AM28" s="256"/>
    </row>
    <row r="29" spans="13:39" ht="14.25">
      <c r="M29" s="256"/>
      <c r="N29" s="256"/>
      <c r="O29" s="256"/>
      <c r="P29" s="256"/>
      <c r="Q29" s="256"/>
      <c r="R29" s="264">
        <v>42095</v>
      </c>
      <c r="S29" s="452">
        <v>7000</v>
      </c>
      <c r="T29" s="452">
        <v>9500</v>
      </c>
      <c r="U29" s="452">
        <v>6250</v>
      </c>
      <c r="V29" s="452">
        <v>10000</v>
      </c>
      <c r="W29" s="264">
        <v>42095</v>
      </c>
      <c r="X29" s="451">
        <f t="shared" si="7"/>
        <v>175</v>
      </c>
      <c r="Y29" s="451">
        <f t="shared" si="7"/>
        <v>237.5</v>
      </c>
      <c r="Z29" s="451">
        <f t="shared" si="7"/>
        <v>156.25</v>
      </c>
      <c r="AA29" s="451">
        <f>V29/40</f>
        <v>250</v>
      </c>
      <c r="AB29" s="256"/>
      <c r="AC29" s="256"/>
      <c r="AD29" s="256"/>
      <c r="AE29" s="256"/>
      <c r="AF29" s="256"/>
      <c r="AG29" s="256"/>
      <c r="AH29" s="256"/>
      <c r="AI29" s="256"/>
      <c r="AJ29" s="256"/>
      <c r="AK29" s="256"/>
      <c r="AL29" s="256"/>
      <c r="AM29" s="256"/>
    </row>
    <row r="30" spans="13:39" ht="14.25">
      <c r="M30" s="256"/>
      <c r="N30" s="256"/>
      <c r="O30" s="256"/>
      <c r="P30" s="256"/>
      <c r="Q30" s="256"/>
      <c r="R30" s="264">
        <v>42125</v>
      </c>
      <c r="S30" s="452">
        <v>7500</v>
      </c>
      <c r="T30" s="452">
        <v>10000</v>
      </c>
      <c r="U30" s="452">
        <v>6500</v>
      </c>
      <c r="V30" s="452">
        <v>11000</v>
      </c>
      <c r="W30" s="264">
        <v>42125</v>
      </c>
      <c r="X30" s="451">
        <f aca="true" t="shared" si="8" ref="X30:Z32">S30/40</f>
        <v>187.5</v>
      </c>
      <c r="Y30" s="451">
        <f t="shared" si="8"/>
        <v>250</v>
      </c>
      <c r="Z30" s="451">
        <f t="shared" si="8"/>
        <v>162.5</v>
      </c>
      <c r="AA30" s="451">
        <f>V30/40</f>
        <v>275</v>
      </c>
      <c r="AB30" s="256"/>
      <c r="AC30" s="256"/>
      <c r="AD30" s="256"/>
      <c r="AE30" s="256"/>
      <c r="AF30" s="256"/>
      <c r="AG30" s="256"/>
      <c r="AH30" s="256"/>
      <c r="AI30" s="256"/>
      <c r="AJ30" s="256"/>
      <c r="AK30" s="256"/>
      <c r="AL30" s="256"/>
      <c r="AM30" s="256"/>
    </row>
    <row r="31" spans="13:39" ht="14.25">
      <c r="M31" s="256"/>
      <c r="N31" s="256"/>
      <c r="O31" s="256"/>
      <c r="P31" s="256"/>
      <c r="Q31" s="256"/>
      <c r="R31" s="264">
        <v>42156</v>
      </c>
      <c r="S31" s="452">
        <v>7000</v>
      </c>
      <c r="T31" s="452">
        <v>10000</v>
      </c>
      <c r="U31" s="452">
        <v>6500</v>
      </c>
      <c r="V31" s="452">
        <v>10000</v>
      </c>
      <c r="W31" s="264">
        <v>42156</v>
      </c>
      <c r="X31" s="451">
        <f t="shared" si="8"/>
        <v>175</v>
      </c>
      <c r="Y31" s="451">
        <f t="shared" si="8"/>
        <v>250</v>
      </c>
      <c r="Z31" s="451">
        <f>U31/40</f>
        <v>162.5</v>
      </c>
      <c r="AA31" s="451">
        <f>V31/40</f>
        <v>250</v>
      </c>
      <c r="AB31" s="256"/>
      <c r="AC31" s="256"/>
      <c r="AD31" s="256"/>
      <c r="AE31" s="256"/>
      <c r="AF31" s="256"/>
      <c r="AG31" s="256"/>
      <c r="AH31" s="256"/>
      <c r="AI31" s="256"/>
      <c r="AJ31" s="256"/>
      <c r="AK31" s="256"/>
      <c r="AL31" s="256"/>
      <c r="AM31" s="256"/>
    </row>
    <row r="32" spans="13:39" ht="14.25">
      <c r="M32" s="256"/>
      <c r="N32" s="256"/>
      <c r="O32" s="256"/>
      <c r="P32" s="256"/>
      <c r="Q32" s="256"/>
      <c r="R32" s="264">
        <v>42186</v>
      </c>
      <c r="S32" s="452">
        <v>7000</v>
      </c>
      <c r="T32" s="452">
        <v>10000</v>
      </c>
      <c r="U32" s="452">
        <v>6500</v>
      </c>
      <c r="V32" s="256"/>
      <c r="W32" s="264">
        <v>42186</v>
      </c>
      <c r="X32" s="501">
        <f t="shared" si="8"/>
        <v>175</v>
      </c>
      <c r="Y32" s="451">
        <f>T32/40</f>
        <v>250</v>
      </c>
      <c r="Z32" s="451">
        <f>U32/40</f>
        <v>162.5</v>
      </c>
      <c r="AA32" s="451"/>
      <c r="AB32" s="256"/>
      <c r="AC32" s="256"/>
      <c r="AD32" s="256"/>
      <c r="AE32" s="256"/>
      <c r="AF32" s="256"/>
      <c r="AG32" s="256"/>
      <c r="AH32" s="256"/>
      <c r="AI32" s="256"/>
      <c r="AJ32" s="256"/>
      <c r="AK32" s="256"/>
      <c r="AL32" s="256"/>
      <c r="AM32" s="256"/>
    </row>
    <row r="33" spans="13:39" ht="14.25">
      <c r="M33" s="256"/>
      <c r="N33" s="256"/>
      <c r="O33" s="256"/>
      <c r="P33" s="256"/>
      <c r="Q33" s="256"/>
      <c r="R33" s="256"/>
      <c r="S33" s="78"/>
      <c r="T33" s="78"/>
      <c r="U33" s="256"/>
      <c r="V33" s="256"/>
      <c r="W33" s="256"/>
      <c r="X33" s="256"/>
      <c r="Y33" s="256"/>
      <c r="Z33" s="256"/>
      <c r="AA33" s="256"/>
      <c r="AB33" s="256"/>
      <c r="AC33" s="256"/>
      <c r="AD33" s="256"/>
      <c r="AE33" s="256"/>
      <c r="AF33" s="256"/>
      <c r="AG33" s="256"/>
      <c r="AH33" s="256"/>
      <c r="AI33" s="256"/>
      <c r="AJ33" s="256"/>
      <c r="AK33" s="256"/>
      <c r="AL33" s="256"/>
      <c r="AM33" s="256"/>
    </row>
    <row r="34" spans="13:39" ht="14.25">
      <c r="M34" s="256"/>
      <c r="N34" s="256"/>
      <c r="O34" s="256"/>
      <c r="P34" s="256"/>
      <c r="Q34" s="256"/>
      <c r="R34" s="256"/>
      <c r="S34" s="78"/>
      <c r="T34" s="78"/>
      <c r="U34" s="256"/>
      <c r="V34" s="256"/>
      <c r="W34" s="256"/>
      <c r="X34" s="256"/>
      <c r="Y34" s="256"/>
      <c r="Z34" s="256"/>
      <c r="AA34" s="256"/>
      <c r="AB34" s="256"/>
      <c r="AC34" s="256"/>
      <c r="AD34" s="256"/>
      <c r="AE34" s="256"/>
      <c r="AF34" s="256"/>
      <c r="AG34" s="256"/>
      <c r="AH34" s="256"/>
      <c r="AI34" s="256"/>
      <c r="AJ34" s="256"/>
      <c r="AK34" s="256"/>
      <c r="AL34" s="256"/>
      <c r="AM34" s="256"/>
    </row>
    <row r="35" spans="13:39" ht="14.25">
      <c r="M35" s="256"/>
      <c r="N35" s="256"/>
      <c r="O35" s="256"/>
      <c r="P35" s="256"/>
      <c r="Q35" s="256"/>
      <c r="R35" s="256"/>
      <c r="S35" s="78"/>
      <c r="T35" s="78"/>
      <c r="U35" s="256"/>
      <c r="V35" s="256"/>
      <c r="W35" s="256"/>
      <c r="X35" s="256"/>
      <c r="Y35" s="256"/>
      <c r="Z35" s="256"/>
      <c r="AA35" s="256"/>
      <c r="AB35" s="256"/>
      <c r="AC35" s="256"/>
      <c r="AD35" s="256"/>
      <c r="AE35" s="256"/>
      <c r="AF35" s="256"/>
      <c r="AG35" s="256"/>
      <c r="AH35" s="256"/>
      <c r="AI35" s="256"/>
      <c r="AJ35" s="256"/>
      <c r="AK35" s="256"/>
      <c r="AL35" s="256"/>
      <c r="AM35" s="256"/>
    </row>
    <row r="36" spans="13:39" ht="14.25">
      <c r="M36" s="256"/>
      <c r="N36" s="256"/>
      <c r="O36" s="256"/>
      <c r="P36" s="256"/>
      <c r="Q36" s="256"/>
      <c r="R36" s="256"/>
      <c r="S36" s="78"/>
      <c r="T36" s="78"/>
      <c r="U36" s="256"/>
      <c r="V36" s="256"/>
      <c r="W36" s="256"/>
      <c r="X36" s="256"/>
      <c r="Y36" s="256"/>
      <c r="Z36" s="256"/>
      <c r="AA36" s="256"/>
      <c r="AB36" s="256"/>
      <c r="AC36" s="256"/>
      <c r="AD36" s="256"/>
      <c r="AE36" s="256"/>
      <c r="AF36" s="256"/>
      <c r="AG36" s="256"/>
      <c r="AH36" s="256"/>
      <c r="AI36" s="256"/>
      <c r="AJ36" s="256"/>
      <c r="AK36" s="256"/>
      <c r="AL36" s="256"/>
      <c r="AM36" s="256"/>
    </row>
    <row r="37" spans="13:39" ht="14.25">
      <c r="M37" s="256"/>
      <c r="N37" s="256"/>
      <c r="O37" s="256"/>
      <c r="P37" s="256"/>
      <c r="Q37" s="256"/>
      <c r="R37" s="256"/>
      <c r="S37" s="78"/>
      <c r="T37" s="78"/>
      <c r="U37" s="256"/>
      <c r="V37" s="256"/>
      <c r="W37" s="256"/>
      <c r="X37" s="256"/>
      <c r="Y37" s="256"/>
      <c r="Z37" s="256"/>
      <c r="AA37" s="256"/>
      <c r="AB37" s="256"/>
      <c r="AC37" s="256"/>
      <c r="AD37" s="256"/>
      <c r="AE37" s="256"/>
      <c r="AF37" s="256"/>
      <c r="AG37" s="256"/>
      <c r="AH37" s="256"/>
      <c r="AI37" s="256"/>
      <c r="AJ37" s="256"/>
      <c r="AK37" s="256"/>
      <c r="AL37" s="256"/>
      <c r="AM37" s="256"/>
    </row>
    <row r="38" spans="13:39" ht="14.25">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256"/>
      <c r="AL38" s="256"/>
      <c r="AM38" s="256"/>
    </row>
    <row r="39" spans="13:39" ht="14.25">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row>
    <row r="40" spans="13:39" ht="14.25">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6"/>
    </row>
    <row r="41" spans="13:39" ht="14.25">
      <c r="M41" s="256"/>
      <c r="N41" s="256"/>
      <c r="O41" s="256"/>
      <c r="P41" s="256"/>
      <c r="Q41" s="256"/>
      <c r="R41" s="256"/>
      <c r="S41" s="256"/>
      <c r="T41" s="256"/>
      <c r="U41" s="256"/>
      <c r="V41" s="256"/>
      <c r="W41" s="256"/>
      <c r="X41" s="256"/>
      <c r="Y41" s="256"/>
      <c r="Z41" s="256"/>
      <c r="AA41" s="256"/>
      <c r="AB41" s="256"/>
      <c r="AC41" s="256"/>
      <c r="AD41" s="256"/>
      <c r="AE41" s="256"/>
      <c r="AF41" s="256"/>
      <c r="AG41" s="256"/>
      <c r="AH41" s="256"/>
      <c r="AI41" s="256"/>
      <c r="AJ41" s="256"/>
      <c r="AK41" s="256"/>
      <c r="AL41" s="256"/>
      <c r="AM41" s="256"/>
    </row>
    <row r="42" spans="13:39" ht="14.25">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row>
    <row r="43" spans="13:39" ht="14.25">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row>
    <row r="44" spans="13:39" ht="14.25">
      <c r="M44" s="256"/>
      <c r="N44" s="256"/>
      <c r="O44" s="256"/>
      <c r="P44" s="256"/>
      <c r="Q44" s="256"/>
      <c r="AB44" s="256"/>
      <c r="AC44" s="256"/>
      <c r="AD44" s="256"/>
      <c r="AE44" s="256"/>
      <c r="AF44" s="256"/>
      <c r="AG44" s="256"/>
      <c r="AH44" s="256"/>
      <c r="AI44" s="256"/>
      <c r="AJ44" s="256"/>
      <c r="AK44" s="256"/>
      <c r="AL44" s="256"/>
      <c r="AM44" s="256"/>
    </row>
    <row r="45" spans="13:39" ht="14.25">
      <c r="M45" s="256"/>
      <c r="N45" s="256"/>
      <c r="O45" s="256"/>
      <c r="P45" s="256"/>
      <c r="Q45" s="256"/>
      <c r="AB45" s="256"/>
      <c r="AC45" s="256"/>
      <c r="AD45" s="256"/>
      <c r="AE45" s="256"/>
      <c r="AF45" s="256"/>
      <c r="AG45" s="256"/>
      <c r="AH45" s="256"/>
      <c r="AI45" s="256"/>
      <c r="AJ45" s="256"/>
      <c r="AK45" s="256"/>
      <c r="AL45" s="256"/>
      <c r="AM45" s="256"/>
    </row>
    <row r="46" spans="13:39" ht="14.25">
      <c r="M46" s="256"/>
      <c r="N46" s="256"/>
      <c r="O46" s="256"/>
      <c r="P46" s="256"/>
      <c r="Q46" s="256"/>
      <c r="AB46" s="256"/>
      <c r="AC46" s="256"/>
      <c r="AD46" s="256"/>
      <c r="AE46" s="256"/>
      <c r="AF46" s="256"/>
      <c r="AG46" s="256"/>
      <c r="AH46" s="256"/>
      <c r="AI46" s="256"/>
      <c r="AJ46" s="256"/>
      <c r="AK46" s="256"/>
      <c r="AL46" s="256"/>
      <c r="AM46" s="256"/>
    </row>
    <row r="47" spans="13:39" ht="14.25">
      <c r="M47" s="256"/>
      <c r="N47" s="256"/>
      <c r="O47" s="256"/>
      <c r="P47" s="256"/>
      <c r="Q47" s="256"/>
      <c r="AB47" s="256"/>
      <c r="AC47" s="256"/>
      <c r="AD47" s="256"/>
      <c r="AE47" s="256"/>
      <c r="AF47" s="256"/>
      <c r="AG47" s="256"/>
      <c r="AH47" s="256"/>
      <c r="AI47" s="256"/>
      <c r="AJ47" s="256"/>
      <c r="AK47" s="256"/>
      <c r="AL47" s="256"/>
      <c r="AM47" s="256"/>
    </row>
    <row r="48" spans="13:39" ht="14.25">
      <c r="M48" s="256"/>
      <c r="N48" s="256"/>
      <c r="O48" s="256"/>
      <c r="P48" s="256"/>
      <c r="Q48" s="256"/>
      <c r="AB48" s="256"/>
      <c r="AC48" s="256"/>
      <c r="AD48" s="256"/>
      <c r="AE48" s="256"/>
      <c r="AF48" s="256"/>
      <c r="AG48" s="256"/>
      <c r="AH48" s="256"/>
      <c r="AI48" s="256"/>
      <c r="AJ48" s="256"/>
      <c r="AK48" s="256"/>
      <c r="AL48" s="256"/>
      <c r="AM48" s="256"/>
    </row>
    <row r="49" spans="13:39" ht="14.25">
      <c r="M49" s="256"/>
      <c r="N49" s="256"/>
      <c r="O49" s="256"/>
      <c r="P49" s="256"/>
      <c r="Q49" s="256"/>
      <c r="AB49" s="256"/>
      <c r="AC49" s="256"/>
      <c r="AD49" s="256"/>
      <c r="AE49" s="256"/>
      <c r="AF49" s="256"/>
      <c r="AG49" s="256"/>
      <c r="AH49" s="256"/>
      <c r="AI49" s="256"/>
      <c r="AJ49" s="256"/>
      <c r="AK49" s="256"/>
      <c r="AL49" s="256"/>
      <c r="AM49" s="256"/>
    </row>
    <row r="50" spans="13:39" ht="14.25">
      <c r="M50" s="256"/>
      <c r="N50" s="256"/>
      <c r="O50" s="256"/>
      <c r="P50" s="256"/>
      <c r="Q50" s="256"/>
      <c r="AB50" s="256"/>
      <c r="AC50" s="256"/>
      <c r="AD50" s="256"/>
      <c r="AE50" s="256"/>
      <c r="AF50" s="256"/>
      <c r="AG50" s="256"/>
      <c r="AH50" s="256"/>
      <c r="AI50" s="256"/>
      <c r="AJ50" s="256"/>
      <c r="AK50" s="256"/>
      <c r="AL50" s="256"/>
      <c r="AM50" s="256"/>
    </row>
    <row r="51" spans="13:39" ht="14.25">
      <c r="M51" s="256"/>
      <c r="N51" s="256"/>
      <c r="O51" s="256"/>
      <c r="P51" s="256"/>
      <c r="Q51" s="256"/>
      <c r="AB51" s="256"/>
      <c r="AC51" s="256"/>
      <c r="AD51" s="256"/>
      <c r="AE51" s="256"/>
      <c r="AF51" s="256"/>
      <c r="AG51" s="256"/>
      <c r="AH51" s="256"/>
      <c r="AI51" s="256"/>
      <c r="AJ51" s="256"/>
      <c r="AK51" s="256"/>
      <c r="AL51" s="256"/>
      <c r="AM51" s="256"/>
    </row>
    <row r="52" spans="13:39" ht="14.25">
      <c r="M52" s="256"/>
      <c r="N52" s="256"/>
      <c r="O52" s="256"/>
      <c r="P52" s="256"/>
      <c r="Q52" s="256"/>
      <c r="AB52" s="256"/>
      <c r="AC52" s="256"/>
      <c r="AD52" s="256"/>
      <c r="AE52" s="256"/>
      <c r="AF52" s="256"/>
      <c r="AG52" s="256"/>
      <c r="AH52" s="256"/>
      <c r="AI52" s="256"/>
      <c r="AJ52" s="256"/>
      <c r="AK52" s="256"/>
      <c r="AL52" s="256"/>
      <c r="AM52" s="256"/>
    </row>
    <row r="53" spans="13:39" ht="14.25">
      <c r="M53" s="256"/>
      <c r="N53" s="256"/>
      <c r="O53" s="256"/>
      <c r="P53" s="256"/>
      <c r="Q53" s="256"/>
      <c r="AB53" s="256"/>
      <c r="AC53" s="256"/>
      <c r="AD53" s="256"/>
      <c r="AE53" s="256"/>
      <c r="AF53" s="256"/>
      <c r="AG53" s="256"/>
      <c r="AH53" s="256"/>
      <c r="AI53" s="256"/>
      <c r="AJ53" s="256"/>
      <c r="AK53" s="256"/>
      <c r="AL53" s="256"/>
      <c r="AM53" s="256"/>
    </row>
    <row r="54" spans="13:39" ht="14.25">
      <c r="M54" s="256"/>
      <c r="N54" s="256"/>
      <c r="O54" s="256"/>
      <c r="P54" s="256"/>
      <c r="Q54" s="256"/>
      <c r="AB54" s="256"/>
      <c r="AC54" s="256"/>
      <c r="AD54" s="256"/>
      <c r="AE54" s="256"/>
      <c r="AF54" s="256"/>
      <c r="AG54" s="256"/>
      <c r="AH54" s="256"/>
      <c r="AI54" s="256"/>
      <c r="AJ54" s="256"/>
      <c r="AK54" s="256"/>
      <c r="AL54" s="256"/>
      <c r="AM54" s="256"/>
    </row>
  </sheetData>
  <sheetProtection/>
  <printOptions horizontalCentered="1" verticalCentered="1"/>
  <pageMargins left="0.7086614173228347" right="0.7086614173228347" top="1.299212598425197" bottom="0.7480314960629921" header="0.31496062992125984" footer="0.31496062992125984"/>
  <pageSetup horizontalDpi="600" verticalDpi="600" orientation="portrait" scale="68" r:id="rId2"/>
  <headerFooter>
    <oddFooter>&amp;C13</oddFooter>
  </headerFooter>
  <drawing r:id="rId1"/>
</worksheet>
</file>

<file path=xl/worksheets/sheet13.xml><?xml version="1.0" encoding="utf-8"?>
<worksheet xmlns="http://schemas.openxmlformats.org/spreadsheetml/2006/main" xmlns:r="http://schemas.openxmlformats.org/officeDocument/2006/relationships">
  <sheetPr>
    <tabColor theme="0"/>
    <pageSetUpPr fitToPage="1"/>
  </sheetPr>
  <dimension ref="A1:BS114"/>
  <sheetViews>
    <sheetView view="pageBreakPreview" zoomScale="70" zoomScaleSheetLayoutView="70" zoomScalePageLayoutView="0" workbookViewId="0" topLeftCell="A1">
      <selection activeCell="AJ54" sqref="AJ54:AJ55"/>
    </sheetView>
  </sheetViews>
  <sheetFormatPr defaultColWidth="11.00390625" defaultRowHeight="14.25"/>
  <cols>
    <col min="1" max="1" width="9.50390625" style="11" bestFit="1" customWidth="1"/>
    <col min="2" max="2" width="4.125" style="11" bestFit="1" customWidth="1"/>
    <col min="3" max="5" width="7.875" style="11" bestFit="1" customWidth="1"/>
    <col min="6" max="6" width="9.375" style="11" customWidth="1"/>
    <col min="7" max="7" width="8.625" style="11" customWidth="1"/>
    <col min="8" max="8" width="7.625" style="11" customWidth="1"/>
    <col min="9" max="11" width="7.875" style="11" bestFit="1" customWidth="1"/>
    <col min="12" max="12" width="9.625" style="92" customWidth="1"/>
    <col min="13" max="13" width="7.875" style="11" bestFit="1" customWidth="1"/>
    <col min="14" max="14" width="7.25390625" style="92" customWidth="1"/>
    <col min="15" max="17" width="7.875" style="11" bestFit="1" customWidth="1"/>
    <col min="18" max="18" width="10.00390625" style="11" customWidth="1"/>
    <col min="19" max="19" width="7.875" style="11" bestFit="1" customWidth="1"/>
    <col min="20" max="20" width="7.25390625" style="11" customWidth="1"/>
    <col min="21" max="23" width="7.875" style="11" bestFit="1" customWidth="1"/>
    <col min="24" max="24" width="8.625" style="11" customWidth="1"/>
    <col min="25" max="29" width="7.875" style="11" bestFit="1" customWidth="1"/>
    <col min="30" max="30" width="8.50390625" style="11" customWidth="1"/>
    <col min="31" max="31" width="7.625" style="11" customWidth="1"/>
    <col min="32" max="32" width="9.00390625" style="11" bestFit="1" customWidth="1"/>
    <col min="33" max="35" width="7.875" style="11" bestFit="1" customWidth="1"/>
    <col min="36" max="36" width="10.125" style="11" customWidth="1"/>
    <col min="37" max="37" width="7.50390625" style="11" customWidth="1"/>
    <col min="38" max="38" width="9.00390625" style="11" bestFit="1" customWidth="1"/>
    <col min="39" max="39" width="9.25390625" style="11" bestFit="1" customWidth="1"/>
    <col min="40" max="40" width="6.625" style="11" bestFit="1" customWidth="1"/>
    <col min="41" max="41" width="7.125" style="11" bestFit="1" customWidth="1"/>
    <col min="42" max="42" width="7.375" style="11" bestFit="1" customWidth="1"/>
    <col min="43" max="44" width="7.125" style="11" bestFit="1" customWidth="1"/>
    <col min="45" max="46" width="6.625" style="11" bestFit="1" customWidth="1"/>
    <col min="47" max="47" width="5.375" style="11" bestFit="1" customWidth="1"/>
    <col min="48" max="16384" width="11.00390625" style="11" customWidth="1"/>
  </cols>
  <sheetData>
    <row r="1" spans="1:46" s="56" customFormat="1" ht="12.75">
      <c r="A1" s="564" t="s">
        <v>354</v>
      </c>
      <c r="B1" s="564"/>
      <c r="C1" s="564"/>
      <c r="D1" s="564"/>
      <c r="E1" s="564"/>
      <c r="F1" s="564"/>
      <c r="G1" s="564"/>
      <c r="H1" s="564"/>
      <c r="I1" s="564"/>
      <c r="J1" s="564"/>
      <c r="K1" s="564"/>
      <c r="L1" s="564"/>
      <c r="M1" s="564"/>
      <c r="N1" s="564"/>
      <c r="O1" s="564"/>
      <c r="P1" s="564"/>
      <c r="Q1" s="564"/>
      <c r="R1" s="564"/>
      <c r="S1" s="564"/>
      <c r="T1" s="564"/>
      <c r="U1" s="564"/>
      <c r="V1" s="564"/>
      <c r="W1" s="564"/>
      <c r="X1" s="564"/>
      <c r="Y1" s="564"/>
      <c r="Z1" s="564"/>
      <c r="AA1" s="564"/>
      <c r="AB1" s="564"/>
      <c r="AC1" s="564"/>
      <c r="AD1" s="564"/>
      <c r="AE1" s="564"/>
      <c r="AF1" s="394"/>
      <c r="AG1" s="394"/>
      <c r="AH1" s="394"/>
      <c r="AI1" s="394"/>
      <c r="AJ1" s="394"/>
      <c r="AK1" s="394"/>
      <c r="AL1" s="394"/>
      <c r="AM1" s="394"/>
      <c r="AN1" s="394"/>
      <c r="AO1" s="394"/>
      <c r="AP1" s="394"/>
      <c r="AQ1" s="394"/>
      <c r="AR1" s="394"/>
      <c r="AS1" s="394"/>
      <c r="AT1" s="394"/>
    </row>
    <row r="2" spans="1:66" ht="12.75" customHeight="1">
      <c r="A2" s="579" t="s">
        <v>118</v>
      </c>
      <c r="B2" s="573" t="s">
        <v>138</v>
      </c>
      <c r="C2" s="570" t="s">
        <v>193</v>
      </c>
      <c r="D2" s="571"/>
      <c r="E2" s="571"/>
      <c r="F2" s="571"/>
      <c r="G2" s="572"/>
      <c r="H2" s="570" t="s">
        <v>70</v>
      </c>
      <c r="I2" s="571"/>
      <c r="J2" s="571"/>
      <c r="K2" s="571"/>
      <c r="L2" s="571"/>
      <c r="M2" s="572"/>
      <c r="N2" s="570" t="s">
        <v>71</v>
      </c>
      <c r="O2" s="571"/>
      <c r="P2" s="571"/>
      <c r="Q2" s="571"/>
      <c r="R2" s="571"/>
      <c r="S2" s="572"/>
      <c r="T2" s="570" t="s">
        <v>72</v>
      </c>
      <c r="U2" s="571"/>
      <c r="V2" s="571"/>
      <c r="W2" s="571"/>
      <c r="X2" s="571"/>
      <c r="Y2" s="572"/>
      <c r="Z2" s="570" t="s">
        <v>73</v>
      </c>
      <c r="AA2" s="571"/>
      <c r="AB2" s="571"/>
      <c r="AC2" s="571"/>
      <c r="AD2" s="571"/>
      <c r="AE2" s="572"/>
      <c r="AF2" s="570" t="s">
        <v>74</v>
      </c>
      <c r="AG2" s="571"/>
      <c r="AH2" s="571"/>
      <c r="AI2" s="571"/>
      <c r="AJ2" s="571"/>
      <c r="AK2" s="572"/>
      <c r="AL2" s="394"/>
      <c r="AM2" s="394"/>
      <c r="AN2" s="394"/>
      <c r="AO2" s="394"/>
      <c r="AP2" s="394"/>
      <c r="AQ2" s="394"/>
      <c r="AR2" s="394"/>
      <c r="AS2" s="403"/>
      <c r="AT2" s="394"/>
      <c r="AU2" s="394"/>
      <c r="AV2" s="394"/>
      <c r="AW2" s="394"/>
      <c r="AX2" s="394"/>
      <c r="AY2" s="394"/>
      <c r="AZ2" s="321"/>
      <c r="BH2" s="314"/>
      <c r="BK2" s="231"/>
      <c r="BN2" s="237"/>
    </row>
    <row r="3" spans="1:66" ht="25.5">
      <c r="A3" s="580"/>
      <c r="B3" s="574"/>
      <c r="C3" s="267">
        <v>2011</v>
      </c>
      <c r="D3" s="267">
        <v>2012</v>
      </c>
      <c r="E3" s="267">
        <v>2013</v>
      </c>
      <c r="F3" s="267">
        <v>2014</v>
      </c>
      <c r="G3" s="422" t="s">
        <v>362</v>
      </c>
      <c r="H3" s="102">
        <v>2011</v>
      </c>
      <c r="I3" s="155">
        <v>2012</v>
      </c>
      <c r="J3" s="267">
        <v>2013</v>
      </c>
      <c r="K3" s="267">
        <v>2014</v>
      </c>
      <c r="L3" s="267">
        <v>2015</v>
      </c>
      <c r="M3" s="422" t="s">
        <v>362</v>
      </c>
      <c r="N3" s="102">
        <v>2011</v>
      </c>
      <c r="O3" s="155">
        <v>2012</v>
      </c>
      <c r="P3" s="267">
        <v>2013</v>
      </c>
      <c r="Q3" s="267">
        <v>2014</v>
      </c>
      <c r="R3" s="267">
        <v>2015</v>
      </c>
      <c r="S3" s="422" t="s">
        <v>362</v>
      </c>
      <c r="T3" s="155">
        <v>2011</v>
      </c>
      <c r="U3" s="155">
        <v>2012</v>
      </c>
      <c r="V3" s="267">
        <v>2013</v>
      </c>
      <c r="W3" s="267">
        <v>2014</v>
      </c>
      <c r="X3" s="267">
        <v>2015</v>
      </c>
      <c r="Y3" s="422" t="s">
        <v>362</v>
      </c>
      <c r="Z3" s="155">
        <v>2011</v>
      </c>
      <c r="AA3" s="155">
        <v>2012</v>
      </c>
      <c r="AB3" s="102">
        <v>2013</v>
      </c>
      <c r="AC3" s="267">
        <v>2014</v>
      </c>
      <c r="AD3" s="267">
        <v>2015</v>
      </c>
      <c r="AE3" s="422" t="s">
        <v>362</v>
      </c>
      <c r="AF3" s="155">
        <v>2011</v>
      </c>
      <c r="AG3" s="267">
        <v>2012</v>
      </c>
      <c r="AH3" s="267">
        <v>2013</v>
      </c>
      <c r="AI3" s="267">
        <v>2014</v>
      </c>
      <c r="AJ3" s="267">
        <v>2015</v>
      </c>
      <c r="AK3" s="422" t="s">
        <v>362</v>
      </c>
      <c r="AL3" s="394"/>
      <c r="AM3" s="394"/>
      <c r="AN3" s="394"/>
      <c r="AO3" s="443"/>
      <c r="AP3" s="443"/>
      <c r="AQ3" s="394"/>
      <c r="AR3" s="454"/>
      <c r="AS3" s="454"/>
      <c r="AT3" s="394"/>
      <c r="AU3" s="394"/>
      <c r="AV3" s="394"/>
      <c r="AW3" s="394"/>
      <c r="AX3" s="394"/>
      <c r="AY3" s="394"/>
      <c r="AZ3" s="321"/>
      <c r="BH3" s="314"/>
      <c r="BI3" s="314"/>
      <c r="BK3" s="231"/>
      <c r="BN3" s="237"/>
    </row>
    <row r="4" spans="1:66" ht="12.75">
      <c r="A4" s="63" t="s">
        <v>119</v>
      </c>
      <c r="B4" s="22"/>
      <c r="C4" s="395"/>
      <c r="D4" s="395"/>
      <c r="E4" s="395"/>
      <c r="F4" s="395"/>
      <c r="G4" s="411"/>
      <c r="H4" s="22"/>
      <c r="I4" s="299"/>
      <c r="J4" s="299"/>
      <c r="K4" s="395"/>
      <c r="L4" s="395"/>
      <c r="M4" s="411"/>
      <c r="N4" s="299"/>
      <c r="O4" s="156"/>
      <c r="P4" s="298"/>
      <c r="Q4" s="394"/>
      <c r="R4" s="394"/>
      <c r="S4" s="403"/>
      <c r="T4" s="22"/>
      <c r="U4" s="156"/>
      <c r="V4" s="299"/>
      <c r="W4" s="395"/>
      <c r="X4" s="395"/>
      <c r="Y4" s="411"/>
      <c r="Z4" s="93"/>
      <c r="AA4" s="156"/>
      <c r="AB4" s="93"/>
      <c r="AC4" s="395"/>
      <c r="AD4" s="395"/>
      <c r="AE4" s="411"/>
      <c r="AF4" s="110"/>
      <c r="AG4" s="57"/>
      <c r="AH4" s="111"/>
      <c r="AI4" s="397"/>
      <c r="AJ4" s="397"/>
      <c r="AK4" s="394"/>
      <c r="AL4" s="394"/>
      <c r="AM4" s="394"/>
      <c r="AN4" s="443"/>
      <c r="AO4" s="443"/>
      <c r="AP4" s="465"/>
      <c r="AQ4" s="454"/>
      <c r="AR4" s="454"/>
      <c r="AS4" s="454"/>
      <c r="AT4" s="394"/>
      <c r="AU4" s="394"/>
      <c r="AV4" s="394"/>
      <c r="AW4" s="394"/>
      <c r="AX4" s="394"/>
      <c r="AY4" s="394"/>
      <c r="AZ4" s="394"/>
      <c r="BA4" s="328"/>
      <c r="BH4" s="314"/>
      <c r="BI4" s="314"/>
      <c r="BK4" s="231"/>
      <c r="BN4" s="237"/>
    </row>
    <row r="5" spans="1:66" ht="14.25">
      <c r="A5" s="544" t="s">
        <v>137</v>
      </c>
      <c r="B5" s="19" t="s">
        <v>55</v>
      </c>
      <c r="C5" s="19"/>
      <c r="D5" s="19"/>
      <c r="E5" s="19">
        <v>140</v>
      </c>
      <c r="F5" s="19">
        <v>100</v>
      </c>
      <c r="G5" s="427">
        <f>(F5/E5)-1</f>
        <v>-0.2857142857142857</v>
      </c>
      <c r="H5" s="241">
        <v>215</v>
      </c>
      <c r="I5" s="241">
        <v>220</v>
      </c>
      <c r="J5" s="241">
        <v>160</v>
      </c>
      <c r="K5" s="241">
        <v>125</v>
      </c>
      <c r="L5" s="241">
        <v>110</v>
      </c>
      <c r="M5" s="423">
        <f aca="true" t="shared" si="0" ref="M5:M27">(L5/K5)-1</f>
        <v>-0.12</v>
      </c>
      <c r="N5" s="241">
        <v>220</v>
      </c>
      <c r="O5" s="241">
        <v>225</v>
      </c>
      <c r="P5" s="241">
        <v>150</v>
      </c>
      <c r="Q5" s="241">
        <v>140</v>
      </c>
      <c r="R5" s="241">
        <v>100</v>
      </c>
      <c r="S5" s="423">
        <f aca="true" t="shared" si="1" ref="S5:S16">(R5/Q5)-1</f>
        <v>-0.2857142857142857</v>
      </c>
      <c r="T5" s="241">
        <v>235</v>
      </c>
      <c r="U5" s="241">
        <v>235</v>
      </c>
      <c r="V5" s="241">
        <v>130</v>
      </c>
      <c r="W5" s="241">
        <v>150</v>
      </c>
      <c r="X5" s="241">
        <v>80</v>
      </c>
      <c r="Y5" s="423">
        <f aca="true" t="shared" si="2" ref="Y5:Y16">(X5/W5)-1</f>
        <v>-0.4666666666666667</v>
      </c>
      <c r="Z5" s="242">
        <v>245</v>
      </c>
      <c r="AA5" s="242">
        <v>240</v>
      </c>
      <c r="AB5" s="252">
        <v>115</v>
      </c>
      <c r="AC5" s="252">
        <v>150</v>
      </c>
      <c r="AD5" s="252">
        <v>75</v>
      </c>
      <c r="AE5" s="423">
        <f aca="true" t="shared" si="3" ref="AE5:AE16">(AD5/AC5)-1</f>
        <v>-0.5</v>
      </c>
      <c r="AF5" s="243">
        <v>245</v>
      </c>
      <c r="AG5" s="243" t="s">
        <v>229</v>
      </c>
      <c r="AH5" s="243" t="s">
        <v>229</v>
      </c>
      <c r="AI5" s="243" t="s">
        <v>229</v>
      </c>
      <c r="AJ5" s="252"/>
      <c r="AK5" s="252"/>
      <c r="AL5" s="394"/>
      <c r="AM5" s="394"/>
      <c r="AN5" s="443"/>
      <c r="AO5" s="454"/>
      <c r="AP5" s="465"/>
      <c r="AQ5" s="454">
        <v>75</v>
      </c>
      <c r="AR5" s="454"/>
      <c r="AS5" s="454"/>
      <c r="AT5" s="394"/>
      <c r="AU5" s="394"/>
      <c r="AV5" s="394"/>
      <c r="AW5" s="394"/>
      <c r="AX5" s="394"/>
      <c r="AY5" s="394"/>
      <c r="AZ5" s="394"/>
      <c r="BH5" s="314"/>
      <c r="BI5" s="314"/>
      <c r="BK5" s="231"/>
      <c r="BN5" s="237"/>
    </row>
    <row r="6" spans="1:66" ht="14.25">
      <c r="A6" s="546"/>
      <c r="B6" s="20" t="s">
        <v>56</v>
      </c>
      <c r="C6" s="347"/>
      <c r="D6" s="347"/>
      <c r="E6" s="347">
        <v>250</v>
      </c>
      <c r="F6" s="347">
        <v>130</v>
      </c>
      <c r="G6" s="428">
        <f>(F6/E6)-1</f>
        <v>-0.48</v>
      </c>
      <c r="H6" s="244">
        <v>240</v>
      </c>
      <c r="I6" s="244">
        <v>310</v>
      </c>
      <c r="J6" s="244">
        <v>215</v>
      </c>
      <c r="K6" s="244">
        <v>160</v>
      </c>
      <c r="L6" s="244">
        <v>135</v>
      </c>
      <c r="M6" s="428">
        <f t="shared" si="0"/>
        <v>-0.15625</v>
      </c>
      <c r="N6" s="244">
        <v>250</v>
      </c>
      <c r="O6" s="244">
        <v>285</v>
      </c>
      <c r="P6" s="244">
        <v>215</v>
      </c>
      <c r="Q6" s="244">
        <v>195</v>
      </c>
      <c r="R6" s="244">
        <v>125</v>
      </c>
      <c r="S6" s="428">
        <f t="shared" si="1"/>
        <v>-0.3589743589743589</v>
      </c>
      <c r="T6" s="244">
        <v>275</v>
      </c>
      <c r="U6" s="244">
        <v>285</v>
      </c>
      <c r="V6" s="244">
        <v>175</v>
      </c>
      <c r="W6" s="244">
        <v>205</v>
      </c>
      <c r="X6" s="244">
        <v>125</v>
      </c>
      <c r="Y6" s="428">
        <f t="shared" si="2"/>
        <v>-0.3902439024390244</v>
      </c>
      <c r="Z6" s="245">
        <v>277.5</v>
      </c>
      <c r="AA6" s="245">
        <v>275</v>
      </c>
      <c r="AB6" s="253">
        <v>150</v>
      </c>
      <c r="AC6" s="253">
        <v>195</v>
      </c>
      <c r="AD6" s="253">
        <v>100</v>
      </c>
      <c r="AE6" s="428">
        <f t="shared" si="3"/>
        <v>-0.4871794871794872</v>
      </c>
      <c r="AF6" s="246">
        <v>277.5</v>
      </c>
      <c r="AG6" s="246" t="s">
        <v>229</v>
      </c>
      <c r="AH6" s="246" t="s">
        <v>229</v>
      </c>
      <c r="AI6" s="246" t="s">
        <v>229</v>
      </c>
      <c r="AJ6" s="253"/>
      <c r="AK6" s="253"/>
      <c r="AL6" s="394"/>
      <c r="AM6" s="394"/>
      <c r="AN6" s="454"/>
      <c r="AO6" s="454"/>
      <c r="AP6" s="465"/>
      <c r="AQ6" s="465">
        <v>100</v>
      </c>
      <c r="AR6" s="454"/>
      <c r="AS6" s="454"/>
      <c r="AT6" s="394"/>
      <c r="AU6" s="394"/>
      <c r="AV6" s="394"/>
      <c r="AW6" s="394"/>
      <c r="AX6" s="394"/>
      <c r="AY6" s="394"/>
      <c r="AZ6" s="394"/>
      <c r="BH6" s="314"/>
      <c r="BI6" s="314"/>
      <c r="BK6" s="231"/>
      <c r="BN6" s="237"/>
    </row>
    <row r="7" spans="1:66" ht="14.25">
      <c r="A7" s="544" t="s">
        <v>157</v>
      </c>
      <c r="B7" s="19" t="s">
        <v>55</v>
      </c>
      <c r="C7" s="19"/>
      <c r="D7" s="19"/>
      <c r="E7" s="19">
        <v>125</v>
      </c>
      <c r="F7" s="19"/>
      <c r="G7" s="19"/>
      <c r="H7" s="241">
        <v>215</v>
      </c>
      <c r="I7" s="241">
        <v>220</v>
      </c>
      <c r="J7" s="241">
        <v>160</v>
      </c>
      <c r="K7" s="241">
        <v>130</v>
      </c>
      <c r="L7" s="241">
        <v>110</v>
      </c>
      <c r="M7" s="423">
        <f t="shared" si="0"/>
        <v>-0.15384615384615385</v>
      </c>
      <c r="N7" s="241">
        <v>225</v>
      </c>
      <c r="O7" s="241">
        <v>225</v>
      </c>
      <c r="P7" s="241">
        <v>145</v>
      </c>
      <c r="Q7" s="241">
        <v>120</v>
      </c>
      <c r="R7" s="241">
        <v>95</v>
      </c>
      <c r="S7" s="423">
        <f t="shared" si="1"/>
        <v>-0.20833333333333337</v>
      </c>
      <c r="T7" s="241">
        <v>240</v>
      </c>
      <c r="U7" s="241">
        <v>235</v>
      </c>
      <c r="V7" s="241">
        <v>130</v>
      </c>
      <c r="W7" s="241">
        <v>140</v>
      </c>
      <c r="X7" s="241">
        <v>90</v>
      </c>
      <c r="Y7" s="423">
        <f t="shared" si="2"/>
        <v>-0.3571428571428571</v>
      </c>
      <c r="Z7" s="242">
        <v>242.5</v>
      </c>
      <c r="AA7" s="242">
        <v>240</v>
      </c>
      <c r="AB7" s="252">
        <v>115</v>
      </c>
      <c r="AC7" s="252">
        <v>150</v>
      </c>
      <c r="AD7" s="252">
        <v>75</v>
      </c>
      <c r="AE7" s="423">
        <f t="shared" si="3"/>
        <v>-0.5</v>
      </c>
      <c r="AF7" s="243">
        <v>242.5</v>
      </c>
      <c r="AG7" s="398" t="s">
        <v>229</v>
      </c>
      <c r="AH7" s="243" t="s">
        <v>229</v>
      </c>
      <c r="AI7" s="243" t="s">
        <v>229</v>
      </c>
      <c r="AJ7" s="252"/>
      <c r="AK7" s="252"/>
      <c r="AL7" s="394"/>
      <c r="AM7" s="394"/>
      <c r="AN7" s="454"/>
      <c r="AO7" s="454"/>
      <c r="AP7" s="465"/>
      <c r="AQ7" s="465">
        <v>75</v>
      </c>
      <c r="AR7" s="454"/>
      <c r="AS7" s="454"/>
      <c r="AT7" s="394"/>
      <c r="AU7" s="394"/>
      <c r="AV7" s="394"/>
      <c r="AW7" s="394"/>
      <c r="AX7" s="394"/>
      <c r="AY7" s="394"/>
      <c r="AZ7" s="394"/>
      <c r="BH7" s="314"/>
      <c r="BI7" s="314"/>
      <c r="BK7" s="231"/>
      <c r="BN7" s="237"/>
    </row>
    <row r="8" spans="1:66" ht="14.25">
      <c r="A8" s="546"/>
      <c r="B8" s="20" t="s">
        <v>56</v>
      </c>
      <c r="C8" s="347"/>
      <c r="D8" s="347"/>
      <c r="E8" s="347">
        <v>180</v>
      </c>
      <c r="F8" s="347"/>
      <c r="G8" s="347"/>
      <c r="H8" s="244">
        <v>240</v>
      </c>
      <c r="I8" s="244">
        <v>310</v>
      </c>
      <c r="J8" s="244">
        <v>200</v>
      </c>
      <c r="K8" s="244">
        <v>140</v>
      </c>
      <c r="L8" s="244">
        <v>130</v>
      </c>
      <c r="M8" s="428">
        <f t="shared" si="0"/>
        <v>-0.0714285714285714</v>
      </c>
      <c r="N8" s="244">
        <v>250</v>
      </c>
      <c r="O8" s="244">
        <v>280</v>
      </c>
      <c r="P8" s="244">
        <v>180</v>
      </c>
      <c r="Q8" s="244">
        <v>135</v>
      </c>
      <c r="R8" s="244">
        <v>105</v>
      </c>
      <c r="S8" s="428">
        <f t="shared" si="1"/>
        <v>-0.2222222222222222</v>
      </c>
      <c r="T8" s="244">
        <v>275</v>
      </c>
      <c r="U8" s="244">
        <v>280</v>
      </c>
      <c r="V8" s="244">
        <v>160</v>
      </c>
      <c r="W8" s="244">
        <v>150</v>
      </c>
      <c r="X8" s="244">
        <v>115</v>
      </c>
      <c r="Y8" s="428">
        <f t="shared" si="2"/>
        <v>-0.23333333333333328</v>
      </c>
      <c r="Z8" s="245">
        <v>277.5</v>
      </c>
      <c r="AA8" s="245">
        <v>275</v>
      </c>
      <c r="AB8" s="253">
        <v>145</v>
      </c>
      <c r="AC8" s="253">
        <v>165</v>
      </c>
      <c r="AD8" s="253">
        <v>100</v>
      </c>
      <c r="AE8" s="428">
        <f t="shared" si="3"/>
        <v>-0.3939393939393939</v>
      </c>
      <c r="AF8" s="246">
        <v>277.5</v>
      </c>
      <c r="AG8" s="399" t="s">
        <v>229</v>
      </c>
      <c r="AH8" s="246" t="s">
        <v>229</v>
      </c>
      <c r="AI8" s="246" t="s">
        <v>229</v>
      </c>
      <c r="AJ8" s="253"/>
      <c r="AK8" s="253"/>
      <c r="AL8" s="394"/>
      <c r="AM8" s="394"/>
      <c r="AN8" s="454"/>
      <c r="AO8" s="454"/>
      <c r="AP8" s="465"/>
      <c r="AQ8" s="465">
        <v>100</v>
      </c>
      <c r="AR8" s="454"/>
      <c r="AS8" s="454"/>
      <c r="AT8" s="394"/>
      <c r="AU8" s="394"/>
      <c r="AV8" s="394"/>
      <c r="AW8" s="394"/>
      <c r="AX8" s="394"/>
      <c r="AY8" s="394"/>
      <c r="AZ8" s="394"/>
      <c r="BH8" s="314"/>
      <c r="BI8" s="314"/>
      <c r="BK8" s="231"/>
      <c r="BN8" s="237"/>
    </row>
    <row r="9" spans="1:66" ht="14.25">
      <c r="A9" s="544" t="s">
        <v>64</v>
      </c>
      <c r="B9" s="19" t="s">
        <v>55</v>
      </c>
      <c r="C9" s="19"/>
      <c r="D9" s="19"/>
      <c r="E9" s="19">
        <v>140</v>
      </c>
      <c r="F9" s="19"/>
      <c r="G9" s="19"/>
      <c r="H9" s="241">
        <v>230</v>
      </c>
      <c r="I9" s="241">
        <v>220</v>
      </c>
      <c r="J9" s="241">
        <v>175</v>
      </c>
      <c r="K9" s="241">
        <v>150</v>
      </c>
      <c r="L9" s="241">
        <v>110</v>
      </c>
      <c r="M9" s="423">
        <f t="shared" si="0"/>
        <v>-0.2666666666666667</v>
      </c>
      <c r="N9" s="241">
        <v>237.5</v>
      </c>
      <c r="O9" s="241">
        <v>235</v>
      </c>
      <c r="P9" s="241">
        <v>160</v>
      </c>
      <c r="Q9" s="241">
        <v>145</v>
      </c>
      <c r="R9" s="241">
        <v>105</v>
      </c>
      <c r="S9" s="423">
        <f t="shared" si="1"/>
        <v>-0.27586206896551724</v>
      </c>
      <c r="T9" s="241">
        <v>245</v>
      </c>
      <c r="U9" s="241">
        <v>260</v>
      </c>
      <c r="V9" s="241">
        <v>130</v>
      </c>
      <c r="W9" s="241">
        <v>160</v>
      </c>
      <c r="X9" s="241">
        <v>90</v>
      </c>
      <c r="Y9" s="423">
        <f t="shared" si="2"/>
        <v>-0.4375</v>
      </c>
      <c r="Z9" s="242">
        <v>257.5</v>
      </c>
      <c r="AA9" s="242">
        <v>250</v>
      </c>
      <c r="AB9" s="252">
        <v>130</v>
      </c>
      <c r="AC9" s="252">
        <v>180</v>
      </c>
      <c r="AD9" s="252">
        <v>85</v>
      </c>
      <c r="AE9" s="423">
        <f t="shared" si="3"/>
        <v>-0.5277777777777778</v>
      </c>
      <c r="AF9" s="243">
        <v>257.5</v>
      </c>
      <c r="AG9" s="398" t="s">
        <v>229</v>
      </c>
      <c r="AH9" s="243" t="s">
        <v>229</v>
      </c>
      <c r="AI9" s="243" t="s">
        <v>229</v>
      </c>
      <c r="AJ9" s="252"/>
      <c r="AK9" s="252"/>
      <c r="AL9" s="394"/>
      <c r="AM9" s="394"/>
      <c r="AN9" s="454"/>
      <c r="AO9" s="454"/>
      <c r="AP9" s="465"/>
      <c r="AQ9" s="465">
        <v>85</v>
      </c>
      <c r="AR9" s="454"/>
      <c r="AS9" s="454"/>
      <c r="AT9" s="394"/>
      <c r="AU9" s="394"/>
      <c r="AV9" s="394"/>
      <c r="AW9" s="394"/>
      <c r="AX9" s="394"/>
      <c r="AY9" s="394"/>
      <c r="AZ9" s="394"/>
      <c r="BA9" s="328"/>
      <c r="BH9" s="314"/>
      <c r="BI9" s="314"/>
      <c r="BK9" s="231"/>
      <c r="BN9" s="237"/>
    </row>
    <row r="10" spans="1:66" ht="14.25">
      <c r="A10" s="546"/>
      <c r="B10" s="20" t="s">
        <v>56</v>
      </c>
      <c r="C10" s="347"/>
      <c r="D10" s="347"/>
      <c r="E10" s="347">
        <v>250</v>
      </c>
      <c r="F10" s="347"/>
      <c r="G10" s="347"/>
      <c r="H10" s="244">
        <v>250</v>
      </c>
      <c r="I10" s="244">
        <v>310</v>
      </c>
      <c r="J10" s="244">
        <v>215</v>
      </c>
      <c r="K10" s="244">
        <v>165</v>
      </c>
      <c r="L10" s="244">
        <v>135</v>
      </c>
      <c r="M10" s="428">
        <f t="shared" si="0"/>
        <v>-0.18181818181818177</v>
      </c>
      <c r="N10" s="244">
        <v>250</v>
      </c>
      <c r="O10" s="244">
        <v>295</v>
      </c>
      <c r="P10" s="244">
        <v>215</v>
      </c>
      <c r="Q10" s="244">
        <v>195</v>
      </c>
      <c r="R10" s="244">
        <v>120</v>
      </c>
      <c r="S10" s="428">
        <f t="shared" si="1"/>
        <v>-0.3846153846153846</v>
      </c>
      <c r="T10" s="244">
        <v>270</v>
      </c>
      <c r="U10" s="244">
        <v>295</v>
      </c>
      <c r="V10" s="244">
        <v>160</v>
      </c>
      <c r="W10" s="244">
        <v>205</v>
      </c>
      <c r="X10" s="244">
        <v>120</v>
      </c>
      <c r="Y10" s="428">
        <f t="shared" si="2"/>
        <v>-0.41463414634146345</v>
      </c>
      <c r="Z10" s="245">
        <v>280</v>
      </c>
      <c r="AA10" s="245">
        <v>275</v>
      </c>
      <c r="AB10" s="253">
        <v>150</v>
      </c>
      <c r="AC10" s="253">
        <v>210</v>
      </c>
      <c r="AD10" s="253">
        <v>105</v>
      </c>
      <c r="AE10" s="428">
        <f t="shared" si="3"/>
        <v>-0.5</v>
      </c>
      <c r="AF10" s="246">
        <v>280</v>
      </c>
      <c r="AG10" s="399" t="s">
        <v>229</v>
      </c>
      <c r="AH10" s="246" t="s">
        <v>229</v>
      </c>
      <c r="AI10" s="246" t="s">
        <v>229</v>
      </c>
      <c r="AJ10" s="253"/>
      <c r="AK10" s="253"/>
      <c r="AL10" s="394"/>
      <c r="AM10" s="394"/>
      <c r="AN10" s="454"/>
      <c r="AO10" s="454"/>
      <c r="AP10" s="465"/>
      <c r="AQ10" s="465">
        <v>105</v>
      </c>
      <c r="AR10" s="454"/>
      <c r="AS10" s="454"/>
      <c r="AT10" s="394"/>
      <c r="AU10" s="394"/>
      <c r="AV10" s="394"/>
      <c r="AW10" s="394"/>
      <c r="AX10" s="394"/>
      <c r="AY10" s="394"/>
      <c r="AZ10" s="394"/>
      <c r="BA10" s="328"/>
      <c r="BH10" s="314"/>
      <c r="BI10" s="314"/>
      <c r="BK10" s="231"/>
      <c r="BN10" s="237"/>
    </row>
    <row r="11" spans="1:66" ht="14.25">
      <c r="A11" s="544" t="s">
        <v>65</v>
      </c>
      <c r="B11" s="19" t="s">
        <v>55</v>
      </c>
      <c r="C11" s="19"/>
      <c r="D11" s="19"/>
      <c r="E11" s="19">
        <v>105</v>
      </c>
      <c r="F11" s="19"/>
      <c r="G11" s="19"/>
      <c r="H11" s="241">
        <v>230</v>
      </c>
      <c r="I11" s="241">
        <v>220</v>
      </c>
      <c r="J11" s="241">
        <v>175</v>
      </c>
      <c r="K11" s="241">
        <v>110</v>
      </c>
      <c r="L11" s="241">
        <v>110</v>
      </c>
      <c r="M11" s="423">
        <f t="shared" si="0"/>
        <v>0</v>
      </c>
      <c r="N11" s="241">
        <v>230</v>
      </c>
      <c r="O11" s="241">
        <v>225</v>
      </c>
      <c r="P11" s="241">
        <v>150</v>
      </c>
      <c r="Q11" s="241">
        <v>110</v>
      </c>
      <c r="R11" s="241">
        <v>95</v>
      </c>
      <c r="S11" s="423">
        <f t="shared" si="1"/>
        <v>-0.13636363636363635</v>
      </c>
      <c r="T11" s="241">
        <v>245</v>
      </c>
      <c r="U11" s="241">
        <v>235</v>
      </c>
      <c r="V11" s="241">
        <v>135</v>
      </c>
      <c r="W11" s="241">
        <v>130</v>
      </c>
      <c r="X11" s="241">
        <v>82.5</v>
      </c>
      <c r="Y11" s="423">
        <f t="shared" si="2"/>
        <v>-0.3653846153846154</v>
      </c>
      <c r="Z11" s="242">
        <v>260</v>
      </c>
      <c r="AA11" s="242">
        <v>235</v>
      </c>
      <c r="AB11" s="252">
        <v>110</v>
      </c>
      <c r="AC11" s="252">
        <v>145</v>
      </c>
      <c r="AD11" s="252">
        <v>75</v>
      </c>
      <c r="AE11" s="423">
        <f t="shared" si="3"/>
        <v>-0.48275862068965514</v>
      </c>
      <c r="AF11" s="243">
        <v>260</v>
      </c>
      <c r="AG11" s="398" t="s">
        <v>229</v>
      </c>
      <c r="AH11" s="243" t="s">
        <v>229</v>
      </c>
      <c r="AI11" s="243" t="s">
        <v>229</v>
      </c>
      <c r="AJ11" s="252"/>
      <c r="AK11" s="252"/>
      <c r="AL11" s="394"/>
      <c r="AM11" s="394"/>
      <c r="AN11" s="454"/>
      <c r="AO11" s="454"/>
      <c r="AP11" s="465"/>
      <c r="AQ11" s="465">
        <v>75</v>
      </c>
      <c r="AR11" s="454"/>
      <c r="AS11" s="454"/>
      <c r="AT11" s="394"/>
      <c r="AU11" s="394"/>
      <c r="AV11" s="394"/>
      <c r="AW11" s="394"/>
      <c r="AX11" s="394"/>
      <c r="AY11" s="394"/>
      <c r="AZ11" s="394"/>
      <c r="BA11" s="328"/>
      <c r="BH11" s="314"/>
      <c r="BI11" s="314"/>
      <c r="BK11" s="231"/>
      <c r="BN11" s="237"/>
    </row>
    <row r="12" spans="1:66" ht="14.25">
      <c r="A12" s="546"/>
      <c r="B12" s="20" t="s">
        <v>56</v>
      </c>
      <c r="C12" s="347"/>
      <c r="D12" s="347"/>
      <c r="E12" s="347">
        <v>135</v>
      </c>
      <c r="F12" s="347"/>
      <c r="G12" s="347"/>
      <c r="H12" s="244">
        <v>250</v>
      </c>
      <c r="I12" s="244">
        <v>270</v>
      </c>
      <c r="J12" s="244">
        <v>190</v>
      </c>
      <c r="K12" s="244">
        <v>135</v>
      </c>
      <c r="L12" s="244">
        <v>125</v>
      </c>
      <c r="M12" s="428">
        <f t="shared" si="0"/>
        <v>-0.07407407407407407</v>
      </c>
      <c r="N12" s="244">
        <v>255</v>
      </c>
      <c r="O12" s="244">
        <v>265</v>
      </c>
      <c r="P12" s="244">
        <v>180</v>
      </c>
      <c r="Q12" s="244">
        <v>130</v>
      </c>
      <c r="R12" s="244">
        <v>105</v>
      </c>
      <c r="S12" s="428">
        <f t="shared" si="1"/>
        <v>-0.1923076923076923</v>
      </c>
      <c r="T12" s="244">
        <v>270</v>
      </c>
      <c r="U12" s="244">
        <v>280</v>
      </c>
      <c r="V12" s="244">
        <v>150</v>
      </c>
      <c r="W12" s="244">
        <v>150</v>
      </c>
      <c r="X12" s="244">
        <v>110</v>
      </c>
      <c r="Y12" s="428">
        <f t="shared" si="2"/>
        <v>-0.2666666666666667</v>
      </c>
      <c r="Z12" s="245">
        <v>280</v>
      </c>
      <c r="AA12" s="245">
        <v>260</v>
      </c>
      <c r="AB12" s="253">
        <v>120</v>
      </c>
      <c r="AC12" s="253">
        <v>145</v>
      </c>
      <c r="AD12" s="253">
        <v>90</v>
      </c>
      <c r="AE12" s="428">
        <f t="shared" si="3"/>
        <v>-0.3793103448275862</v>
      </c>
      <c r="AF12" s="246">
        <v>280</v>
      </c>
      <c r="AG12" s="399" t="s">
        <v>229</v>
      </c>
      <c r="AH12" s="246" t="s">
        <v>229</v>
      </c>
      <c r="AI12" s="246" t="s">
        <v>229</v>
      </c>
      <c r="AJ12" s="253"/>
      <c r="AK12" s="253"/>
      <c r="AL12" s="394"/>
      <c r="AM12" s="394"/>
      <c r="AN12" s="454"/>
      <c r="AO12" s="454"/>
      <c r="AP12" s="465"/>
      <c r="AQ12" s="465">
        <v>90</v>
      </c>
      <c r="AR12" s="454"/>
      <c r="AS12" s="454"/>
      <c r="AT12" s="394"/>
      <c r="AU12" s="394"/>
      <c r="AV12" s="394"/>
      <c r="AW12" s="394"/>
      <c r="AX12" s="394"/>
      <c r="AY12" s="394"/>
      <c r="AZ12" s="394"/>
      <c r="BA12" s="328"/>
      <c r="BH12" s="314"/>
      <c r="BI12" s="314"/>
      <c r="BK12" s="231"/>
      <c r="BN12" s="237"/>
    </row>
    <row r="13" spans="1:66" ht="14.25">
      <c r="A13" s="544" t="s">
        <v>66</v>
      </c>
      <c r="B13" s="19" t="s">
        <v>55</v>
      </c>
      <c r="C13" s="19"/>
      <c r="D13" s="19"/>
      <c r="E13" s="19">
        <v>150</v>
      </c>
      <c r="F13" s="19"/>
      <c r="G13" s="19"/>
      <c r="H13" s="241">
        <v>180</v>
      </c>
      <c r="I13" s="241">
        <v>175</v>
      </c>
      <c r="J13" s="241">
        <v>155</v>
      </c>
      <c r="K13" s="241">
        <v>110</v>
      </c>
      <c r="L13" s="241">
        <v>100</v>
      </c>
      <c r="M13" s="423">
        <f t="shared" si="0"/>
        <v>-0.09090909090909094</v>
      </c>
      <c r="N13" s="241">
        <v>190</v>
      </c>
      <c r="O13" s="241">
        <v>180</v>
      </c>
      <c r="P13" s="241">
        <v>135</v>
      </c>
      <c r="Q13" s="241">
        <v>130</v>
      </c>
      <c r="R13" s="241">
        <v>95</v>
      </c>
      <c r="S13" s="423">
        <f t="shared" si="1"/>
        <v>-0.2692307692307693</v>
      </c>
      <c r="T13" s="241">
        <v>205</v>
      </c>
      <c r="U13" s="241">
        <v>185</v>
      </c>
      <c r="V13" s="241">
        <v>120</v>
      </c>
      <c r="W13" s="241">
        <v>140</v>
      </c>
      <c r="X13" s="241">
        <v>80</v>
      </c>
      <c r="Y13" s="423">
        <f t="shared" si="2"/>
        <v>-0.4285714285714286</v>
      </c>
      <c r="Z13" s="242">
        <v>202.5</v>
      </c>
      <c r="AA13" s="242">
        <v>160</v>
      </c>
      <c r="AB13" s="252">
        <v>100</v>
      </c>
      <c r="AC13" s="252">
        <v>135</v>
      </c>
      <c r="AD13" s="252">
        <v>75</v>
      </c>
      <c r="AE13" s="423">
        <f t="shared" si="3"/>
        <v>-0.4444444444444444</v>
      </c>
      <c r="AF13" s="243">
        <v>202.5</v>
      </c>
      <c r="AG13" s="398" t="s">
        <v>229</v>
      </c>
      <c r="AH13" s="243" t="s">
        <v>229</v>
      </c>
      <c r="AI13" s="243" t="s">
        <v>229</v>
      </c>
      <c r="AJ13" s="252"/>
      <c r="AK13" s="252"/>
      <c r="AL13" s="394"/>
      <c r="AM13" s="394"/>
      <c r="AN13" s="454"/>
      <c r="AO13" s="454"/>
      <c r="AP13" s="465"/>
      <c r="AQ13" s="465">
        <v>75</v>
      </c>
      <c r="AR13" s="454"/>
      <c r="AS13" s="454"/>
      <c r="AT13" s="394"/>
      <c r="AU13" s="394"/>
      <c r="AV13" s="394"/>
      <c r="AW13" s="394"/>
      <c r="AX13" s="394"/>
      <c r="AY13" s="394"/>
      <c r="AZ13" s="394"/>
      <c r="BA13" s="328"/>
      <c r="BH13" s="314"/>
      <c r="BI13" s="314"/>
      <c r="BK13" s="231"/>
      <c r="BN13" s="237"/>
    </row>
    <row r="14" spans="1:66" ht="14.25">
      <c r="A14" s="546"/>
      <c r="B14" s="20" t="s">
        <v>56</v>
      </c>
      <c r="C14" s="347"/>
      <c r="D14" s="347"/>
      <c r="E14" s="347">
        <v>200</v>
      </c>
      <c r="F14" s="347"/>
      <c r="G14" s="347"/>
      <c r="H14" s="244">
        <v>190</v>
      </c>
      <c r="I14" s="244">
        <v>320</v>
      </c>
      <c r="J14" s="244">
        <v>200</v>
      </c>
      <c r="K14" s="244">
        <v>130</v>
      </c>
      <c r="L14" s="244">
        <v>130</v>
      </c>
      <c r="M14" s="428">
        <f t="shared" si="0"/>
        <v>0</v>
      </c>
      <c r="N14" s="244">
        <v>215</v>
      </c>
      <c r="O14" s="244">
        <v>265</v>
      </c>
      <c r="P14" s="244">
        <v>180</v>
      </c>
      <c r="Q14" s="244">
        <v>165</v>
      </c>
      <c r="R14" s="244">
        <v>105</v>
      </c>
      <c r="S14" s="428">
        <f t="shared" si="1"/>
        <v>-0.36363636363636365</v>
      </c>
      <c r="T14" s="244">
        <v>225</v>
      </c>
      <c r="U14" s="244">
        <v>265</v>
      </c>
      <c r="V14" s="244">
        <v>145</v>
      </c>
      <c r="W14" s="244">
        <v>165</v>
      </c>
      <c r="X14" s="244">
        <v>110</v>
      </c>
      <c r="Y14" s="428">
        <f t="shared" si="2"/>
        <v>-0.33333333333333337</v>
      </c>
      <c r="Z14" s="245">
        <v>210</v>
      </c>
      <c r="AA14" s="245">
        <v>250</v>
      </c>
      <c r="AB14" s="253">
        <v>110</v>
      </c>
      <c r="AC14" s="253">
        <v>170</v>
      </c>
      <c r="AD14" s="253">
        <v>90</v>
      </c>
      <c r="AE14" s="428">
        <f t="shared" si="3"/>
        <v>-0.47058823529411764</v>
      </c>
      <c r="AF14" s="246">
        <v>210</v>
      </c>
      <c r="AG14" s="399" t="s">
        <v>229</v>
      </c>
      <c r="AH14" s="246" t="s">
        <v>229</v>
      </c>
      <c r="AI14" s="246" t="s">
        <v>229</v>
      </c>
      <c r="AJ14" s="253"/>
      <c r="AK14" s="253"/>
      <c r="AL14" s="394"/>
      <c r="AM14" s="394"/>
      <c r="AN14" s="454"/>
      <c r="AO14" s="454"/>
      <c r="AP14" s="465"/>
      <c r="AQ14" s="465">
        <v>90</v>
      </c>
      <c r="AR14" s="454"/>
      <c r="AS14" s="454"/>
      <c r="AT14" s="394"/>
      <c r="AU14" s="394"/>
      <c r="AV14" s="394"/>
      <c r="AW14" s="394"/>
      <c r="AX14" s="394"/>
      <c r="AY14" s="394"/>
      <c r="AZ14" s="394"/>
      <c r="BA14" s="328"/>
      <c r="BH14" s="314"/>
      <c r="BK14" s="231"/>
      <c r="BN14" s="237"/>
    </row>
    <row r="15" spans="1:66" ht="14.25">
      <c r="A15" s="544" t="s">
        <v>52</v>
      </c>
      <c r="B15" s="19" t="s">
        <v>55</v>
      </c>
      <c r="C15" s="19"/>
      <c r="D15" s="19"/>
      <c r="E15" s="19">
        <v>92.5</v>
      </c>
      <c r="F15" s="19"/>
      <c r="G15" s="19"/>
      <c r="H15" s="241">
        <v>160</v>
      </c>
      <c r="I15" s="241">
        <v>150</v>
      </c>
      <c r="J15" s="241">
        <v>115</v>
      </c>
      <c r="K15" s="241">
        <v>90</v>
      </c>
      <c r="L15" s="241">
        <v>85</v>
      </c>
      <c r="M15" s="423">
        <f t="shared" si="0"/>
        <v>-0.05555555555555558</v>
      </c>
      <c r="N15" s="241">
        <v>160</v>
      </c>
      <c r="O15" s="241">
        <v>160</v>
      </c>
      <c r="P15" s="241">
        <v>105</v>
      </c>
      <c r="Q15" s="241">
        <v>100</v>
      </c>
      <c r="R15" s="241">
        <v>70</v>
      </c>
      <c r="S15" s="423">
        <f t="shared" si="1"/>
        <v>-0.30000000000000004</v>
      </c>
      <c r="T15" s="241">
        <v>165</v>
      </c>
      <c r="U15" s="241">
        <v>175</v>
      </c>
      <c r="V15" s="241">
        <v>90</v>
      </c>
      <c r="W15" s="241">
        <v>110</v>
      </c>
      <c r="X15" s="241">
        <v>65</v>
      </c>
      <c r="Y15" s="423">
        <f t="shared" si="2"/>
        <v>-0.40909090909090906</v>
      </c>
      <c r="Z15" s="242">
        <v>180</v>
      </c>
      <c r="AA15" s="242">
        <v>140</v>
      </c>
      <c r="AB15" s="252">
        <v>90</v>
      </c>
      <c r="AC15" s="252">
        <v>115</v>
      </c>
      <c r="AD15" s="252">
        <v>65</v>
      </c>
      <c r="AE15" s="423">
        <f t="shared" si="3"/>
        <v>-0.4347826086956522</v>
      </c>
      <c r="AF15" s="243">
        <v>180</v>
      </c>
      <c r="AG15" s="398" t="s">
        <v>229</v>
      </c>
      <c r="AH15" s="243" t="s">
        <v>229</v>
      </c>
      <c r="AI15" s="243" t="s">
        <v>229</v>
      </c>
      <c r="AJ15" s="252"/>
      <c r="AK15" s="252"/>
      <c r="AL15" s="394"/>
      <c r="AM15" s="394"/>
      <c r="AN15" s="454"/>
      <c r="AO15" s="454"/>
      <c r="AP15" s="465"/>
      <c r="AQ15" s="465">
        <v>65</v>
      </c>
      <c r="AR15" s="454"/>
      <c r="AS15" s="454"/>
      <c r="AT15" s="394"/>
      <c r="AU15" s="394"/>
      <c r="AV15" s="394"/>
      <c r="AW15" s="394"/>
      <c r="AX15" s="394"/>
      <c r="AY15" s="394"/>
      <c r="AZ15" s="394"/>
      <c r="BA15" s="328"/>
      <c r="BH15" s="314"/>
      <c r="BK15" s="231"/>
      <c r="BN15" s="237"/>
    </row>
    <row r="16" spans="1:66" ht="14.25">
      <c r="A16" s="546"/>
      <c r="B16" s="20" t="s">
        <v>56</v>
      </c>
      <c r="C16" s="347"/>
      <c r="D16" s="347"/>
      <c r="E16" s="405" t="s">
        <v>229</v>
      </c>
      <c r="F16" s="347"/>
      <c r="G16" s="347"/>
      <c r="H16" s="244">
        <v>170</v>
      </c>
      <c r="I16" s="244">
        <v>165</v>
      </c>
      <c r="J16" s="244">
        <v>135</v>
      </c>
      <c r="K16" s="244">
        <v>90</v>
      </c>
      <c r="L16" s="244">
        <v>95</v>
      </c>
      <c r="M16" s="428">
        <f t="shared" si="0"/>
        <v>0.05555555555555558</v>
      </c>
      <c r="N16" s="244">
        <v>175</v>
      </c>
      <c r="O16" s="244">
        <v>175</v>
      </c>
      <c r="P16" s="244">
        <v>115</v>
      </c>
      <c r="Q16" s="244">
        <v>145</v>
      </c>
      <c r="R16" s="244">
        <v>75</v>
      </c>
      <c r="S16" s="428">
        <f t="shared" si="1"/>
        <v>-0.48275862068965514</v>
      </c>
      <c r="T16" s="244">
        <v>180</v>
      </c>
      <c r="U16" s="244">
        <v>190</v>
      </c>
      <c r="V16" s="244">
        <v>110</v>
      </c>
      <c r="W16" s="244">
        <v>140</v>
      </c>
      <c r="X16" s="244">
        <v>70</v>
      </c>
      <c r="Y16" s="428">
        <f t="shared" si="2"/>
        <v>-0.5</v>
      </c>
      <c r="Z16" s="245">
        <v>195</v>
      </c>
      <c r="AA16" s="245">
        <v>160</v>
      </c>
      <c r="AB16" s="253">
        <v>100</v>
      </c>
      <c r="AC16" s="253">
        <v>130</v>
      </c>
      <c r="AD16" s="253">
        <v>75</v>
      </c>
      <c r="AE16" s="428">
        <f t="shared" si="3"/>
        <v>-0.42307692307692313</v>
      </c>
      <c r="AF16" s="246">
        <v>195</v>
      </c>
      <c r="AG16" s="399" t="s">
        <v>229</v>
      </c>
      <c r="AH16" s="246" t="s">
        <v>229</v>
      </c>
      <c r="AI16" s="246" t="s">
        <v>229</v>
      </c>
      <c r="AJ16" s="253"/>
      <c r="AK16" s="253"/>
      <c r="AL16" s="394"/>
      <c r="AM16" s="394"/>
      <c r="AN16" s="454"/>
      <c r="AO16" s="454"/>
      <c r="AP16" s="465"/>
      <c r="AQ16" s="465">
        <v>75</v>
      </c>
      <c r="AR16" s="454"/>
      <c r="AS16" s="454"/>
      <c r="AT16" s="394"/>
      <c r="AU16" s="394"/>
      <c r="AV16" s="394"/>
      <c r="AW16" s="394"/>
      <c r="AX16" s="394"/>
      <c r="AY16" s="394"/>
      <c r="AZ16" s="394"/>
      <c r="BA16" s="328"/>
      <c r="BH16" s="314"/>
      <c r="BK16" s="231"/>
      <c r="BN16" s="237"/>
    </row>
    <row r="17" spans="1:66" ht="15">
      <c r="A17" s="63" t="s">
        <v>120</v>
      </c>
      <c r="B17" s="22"/>
      <c r="C17" s="395"/>
      <c r="D17" s="395"/>
      <c r="E17" s="395"/>
      <c r="F17" s="395"/>
      <c r="G17" s="411"/>
      <c r="H17" s="299"/>
      <c r="I17" s="299"/>
      <c r="J17" s="299"/>
      <c r="K17" s="395"/>
      <c r="L17" s="395"/>
      <c r="M17" s="411"/>
      <c r="N17" s="299"/>
      <c r="O17" s="299"/>
      <c r="P17" s="248"/>
      <c r="Q17" s="248"/>
      <c r="R17" s="248"/>
      <c r="S17" s="248"/>
      <c r="T17" s="247"/>
      <c r="U17" s="247"/>
      <c r="V17" s="247"/>
      <c r="W17" s="247"/>
      <c r="X17" s="247"/>
      <c r="Y17" s="247"/>
      <c r="Z17" s="247"/>
      <c r="AA17" s="247"/>
      <c r="AB17" s="247"/>
      <c r="AC17" s="247"/>
      <c r="AD17" s="247"/>
      <c r="AE17" s="247"/>
      <c r="AF17" s="247"/>
      <c r="AG17" s="247"/>
      <c r="AH17" s="247"/>
      <c r="AI17" s="247"/>
      <c r="AJ17" s="247"/>
      <c r="AK17" s="247"/>
      <c r="AL17" s="394"/>
      <c r="AM17" s="394"/>
      <c r="AN17" s="443"/>
      <c r="AO17" s="443"/>
      <c r="AP17" s="465"/>
      <c r="AQ17" s="454"/>
      <c r="AR17" s="454"/>
      <c r="AS17" s="454"/>
      <c r="AT17" s="454"/>
      <c r="AU17" s="454"/>
      <c r="AV17" s="394"/>
      <c r="AW17" s="394"/>
      <c r="AX17" s="394"/>
      <c r="AY17" s="394"/>
      <c r="AZ17" s="394"/>
      <c r="BA17" s="328"/>
      <c r="BH17" s="314"/>
      <c r="BK17" s="231"/>
      <c r="BN17" s="237"/>
    </row>
    <row r="18" spans="1:66" ht="14.25">
      <c r="A18" s="544" t="s">
        <v>67</v>
      </c>
      <c r="B18" s="19" t="s">
        <v>55</v>
      </c>
      <c r="C18" s="19"/>
      <c r="D18" s="19"/>
      <c r="E18" s="19">
        <v>170</v>
      </c>
      <c r="F18" s="19">
        <v>180</v>
      </c>
      <c r="G18" s="427">
        <f>(F18/E18)-1</f>
        <v>0.05882352941176472</v>
      </c>
      <c r="H18" s="241">
        <v>210</v>
      </c>
      <c r="I18" s="241">
        <v>215</v>
      </c>
      <c r="J18" s="241">
        <v>170</v>
      </c>
      <c r="K18" s="241">
        <v>160</v>
      </c>
      <c r="L18" s="241">
        <v>190</v>
      </c>
      <c r="M18" s="423">
        <f t="shared" si="0"/>
        <v>0.1875</v>
      </c>
      <c r="N18" s="241">
        <v>215</v>
      </c>
      <c r="O18" s="241">
        <v>235</v>
      </c>
      <c r="P18" s="241">
        <v>145</v>
      </c>
      <c r="Q18" s="241">
        <v>175</v>
      </c>
      <c r="R18" s="241">
        <v>0</v>
      </c>
      <c r="S18" s="241">
        <v>0</v>
      </c>
      <c r="T18" s="241">
        <v>225</v>
      </c>
      <c r="U18" s="241">
        <v>235</v>
      </c>
      <c r="V18" s="241">
        <v>110</v>
      </c>
      <c r="W18" s="241">
        <v>180</v>
      </c>
      <c r="X18" s="241">
        <v>125</v>
      </c>
      <c r="Y18" s="457">
        <f aca="true" t="shared" si="4" ref="Y18:Y27">(X18/W18)-1</f>
        <v>-0.3055555555555556</v>
      </c>
      <c r="Z18" s="243">
        <v>245</v>
      </c>
      <c r="AA18" s="398" t="s">
        <v>229</v>
      </c>
      <c r="AB18" s="243">
        <v>110</v>
      </c>
      <c r="AC18" s="398" t="s">
        <v>229</v>
      </c>
      <c r="AD18" s="243">
        <v>130</v>
      </c>
      <c r="AE18" s="457"/>
      <c r="AF18" s="243">
        <v>245</v>
      </c>
      <c r="AG18" s="398" t="s">
        <v>229</v>
      </c>
      <c r="AH18" s="243" t="s">
        <v>229</v>
      </c>
      <c r="AI18" s="243" t="s">
        <v>229</v>
      </c>
      <c r="AJ18" s="243"/>
      <c r="AK18" s="243"/>
      <c r="AL18" s="394"/>
      <c r="AM18" s="394"/>
      <c r="AN18" s="443"/>
      <c r="AO18" s="443"/>
      <c r="AP18" s="465"/>
      <c r="AQ18" s="465">
        <v>130</v>
      </c>
      <c r="AR18" s="454"/>
      <c r="AS18" s="454"/>
      <c r="AT18" s="454"/>
      <c r="AU18" s="454"/>
      <c r="AV18" s="394"/>
      <c r="AW18" s="394"/>
      <c r="AX18" s="394"/>
      <c r="AY18" s="394"/>
      <c r="AZ18" s="394"/>
      <c r="BA18" s="328"/>
      <c r="BH18" s="314"/>
      <c r="BK18" s="231"/>
      <c r="BN18" s="237"/>
    </row>
    <row r="19" spans="1:66" ht="14.25">
      <c r="A19" s="546"/>
      <c r="B19" s="20" t="s">
        <v>56</v>
      </c>
      <c r="C19" s="347"/>
      <c r="D19" s="347"/>
      <c r="E19" s="347">
        <v>280</v>
      </c>
      <c r="F19" s="347">
        <v>200</v>
      </c>
      <c r="G19" s="428">
        <f>(F19/E19)-1</f>
        <v>-0.2857142857142857</v>
      </c>
      <c r="H19" s="244">
        <v>235</v>
      </c>
      <c r="I19" s="244">
        <v>320</v>
      </c>
      <c r="J19" s="244">
        <v>215</v>
      </c>
      <c r="K19" s="244">
        <v>205</v>
      </c>
      <c r="L19" s="244">
        <v>225</v>
      </c>
      <c r="M19" s="428">
        <f t="shared" si="0"/>
        <v>0.09756097560975618</v>
      </c>
      <c r="N19" s="244">
        <v>245</v>
      </c>
      <c r="O19" s="244">
        <v>275</v>
      </c>
      <c r="P19" s="244">
        <v>180</v>
      </c>
      <c r="Q19" s="244">
        <v>235</v>
      </c>
      <c r="R19" s="244">
        <v>135</v>
      </c>
      <c r="S19" s="428">
        <f aca="true" t="shared" si="5" ref="S19:S27">(R19/Q19)-1</f>
        <v>-0.42553191489361697</v>
      </c>
      <c r="T19" s="244">
        <v>270</v>
      </c>
      <c r="U19" s="244">
        <v>275</v>
      </c>
      <c r="V19" s="244">
        <v>135</v>
      </c>
      <c r="W19" s="244">
        <v>225</v>
      </c>
      <c r="X19" s="244">
        <v>150</v>
      </c>
      <c r="Y19" s="428">
        <f t="shared" si="4"/>
        <v>-0.33333333333333337</v>
      </c>
      <c r="Z19" s="246">
        <v>265</v>
      </c>
      <c r="AA19" s="399" t="s">
        <v>229</v>
      </c>
      <c r="AB19" s="246">
        <v>125</v>
      </c>
      <c r="AC19" s="399" t="s">
        <v>229</v>
      </c>
      <c r="AD19" s="246">
        <v>150</v>
      </c>
      <c r="AE19" s="428"/>
      <c r="AF19" s="246">
        <v>265</v>
      </c>
      <c r="AG19" s="399" t="s">
        <v>229</v>
      </c>
      <c r="AH19" s="246" t="s">
        <v>229</v>
      </c>
      <c r="AI19" s="246" t="s">
        <v>229</v>
      </c>
      <c r="AJ19" s="246"/>
      <c r="AK19" s="246"/>
      <c r="AL19" s="394"/>
      <c r="AM19" s="394"/>
      <c r="AN19" s="443"/>
      <c r="AO19" s="443"/>
      <c r="AP19" s="465"/>
      <c r="AQ19" s="465">
        <v>150</v>
      </c>
      <c r="AR19" s="454"/>
      <c r="AS19" s="454"/>
      <c r="AT19" s="454"/>
      <c r="AU19" s="454"/>
      <c r="AV19" s="394"/>
      <c r="AW19" s="394"/>
      <c r="AX19" s="394"/>
      <c r="AY19" s="394"/>
      <c r="AZ19" s="394"/>
      <c r="BA19" s="328"/>
      <c r="BH19" s="314"/>
      <c r="BK19" s="231"/>
      <c r="BN19" s="237"/>
    </row>
    <row r="20" spans="1:66" ht="14.25">
      <c r="A20" s="544" t="s">
        <v>68</v>
      </c>
      <c r="B20" s="19" t="s">
        <v>55</v>
      </c>
      <c r="C20" s="19"/>
      <c r="D20" s="19"/>
      <c r="E20" s="19">
        <v>275</v>
      </c>
      <c r="F20" s="19"/>
      <c r="G20" s="19"/>
      <c r="H20" s="241">
        <v>250</v>
      </c>
      <c r="I20" s="241">
        <v>235</v>
      </c>
      <c r="J20" s="241">
        <v>185</v>
      </c>
      <c r="K20" s="241">
        <v>170</v>
      </c>
      <c r="L20" s="241">
        <v>225</v>
      </c>
      <c r="M20" s="423">
        <f t="shared" si="0"/>
        <v>0.32352941176470584</v>
      </c>
      <c r="N20" s="241">
        <v>260</v>
      </c>
      <c r="O20" s="241">
        <v>250</v>
      </c>
      <c r="P20" s="241">
        <v>165</v>
      </c>
      <c r="Q20" s="241">
        <v>250</v>
      </c>
      <c r="R20" s="241">
        <v>210</v>
      </c>
      <c r="S20" s="423">
        <f t="shared" si="5"/>
        <v>-0.16000000000000003</v>
      </c>
      <c r="T20" s="241">
        <v>270</v>
      </c>
      <c r="U20" s="241">
        <v>250</v>
      </c>
      <c r="V20" s="241">
        <v>150</v>
      </c>
      <c r="W20" s="241">
        <v>270</v>
      </c>
      <c r="X20" s="241">
        <v>170</v>
      </c>
      <c r="Y20" s="423">
        <f t="shared" si="4"/>
        <v>-0.37037037037037035</v>
      </c>
      <c r="Z20" s="243">
        <v>250</v>
      </c>
      <c r="AA20" s="398" t="s">
        <v>229</v>
      </c>
      <c r="AB20" s="243">
        <v>150</v>
      </c>
      <c r="AC20" s="398" t="s">
        <v>229</v>
      </c>
      <c r="AD20" s="243">
        <v>175</v>
      </c>
      <c r="AE20" s="423"/>
      <c r="AF20" s="243">
        <v>250</v>
      </c>
      <c r="AG20" s="398" t="s">
        <v>229</v>
      </c>
      <c r="AH20" s="243" t="s">
        <v>229</v>
      </c>
      <c r="AI20" s="243" t="s">
        <v>229</v>
      </c>
      <c r="AJ20" s="243"/>
      <c r="AK20" s="243"/>
      <c r="AL20" s="394"/>
      <c r="AM20" s="394"/>
      <c r="AN20" s="443"/>
      <c r="AO20" s="443"/>
      <c r="AP20" s="465"/>
      <c r="AQ20" s="465">
        <v>175</v>
      </c>
      <c r="AR20" s="454"/>
      <c r="AS20" s="454"/>
      <c r="AT20" s="454"/>
      <c r="AU20" s="454"/>
      <c r="AV20" s="394"/>
      <c r="AW20" s="394"/>
      <c r="AX20" s="394"/>
      <c r="AY20" s="394"/>
      <c r="AZ20" s="394"/>
      <c r="BA20" s="328"/>
      <c r="BH20" s="314"/>
      <c r="BK20" s="231"/>
      <c r="BN20" s="237"/>
    </row>
    <row r="21" spans="1:66" ht="14.25">
      <c r="A21" s="546"/>
      <c r="B21" s="20" t="s">
        <v>56</v>
      </c>
      <c r="C21" s="347"/>
      <c r="D21" s="347"/>
      <c r="E21" s="347">
        <v>375</v>
      </c>
      <c r="F21" s="347"/>
      <c r="G21" s="347"/>
      <c r="H21" s="244">
        <v>260</v>
      </c>
      <c r="I21" s="244">
        <v>375</v>
      </c>
      <c r="J21" s="244">
        <v>220</v>
      </c>
      <c r="K21" s="244">
        <v>250</v>
      </c>
      <c r="L21" s="244">
        <v>270</v>
      </c>
      <c r="M21" s="428">
        <f t="shared" si="0"/>
        <v>0.08000000000000007</v>
      </c>
      <c r="N21" s="244">
        <v>275</v>
      </c>
      <c r="O21" s="244">
        <v>325</v>
      </c>
      <c r="P21" s="244">
        <v>200</v>
      </c>
      <c r="Q21" s="244">
        <v>350</v>
      </c>
      <c r="R21" s="244">
        <v>250</v>
      </c>
      <c r="S21" s="428">
        <f t="shared" si="5"/>
        <v>-0.2857142857142857</v>
      </c>
      <c r="T21" s="244">
        <v>287.5</v>
      </c>
      <c r="U21" s="244">
        <v>325</v>
      </c>
      <c r="V21" s="244">
        <v>180</v>
      </c>
      <c r="W21" s="244">
        <v>365</v>
      </c>
      <c r="X21" s="244">
        <v>220</v>
      </c>
      <c r="Y21" s="428">
        <f t="shared" si="4"/>
        <v>-0.3972602739726028</v>
      </c>
      <c r="Z21" s="246">
        <v>280</v>
      </c>
      <c r="AA21" s="399" t="s">
        <v>229</v>
      </c>
      <c r="AB21" s="246">
        <v>165</v>
      </c>
      <c r="AC21" s="399" t="s">
        <v>229</v>
      </c>
      <c r="AD21" s="246">
        <v>215</v>
      </c>
      <c r="AE21" s="428"/>
      <c r="AF21" s="246">
        <v>280</v>
      </c>
      <c r="AG21" s="399" t="s">
        <v>229</v>
      </c>
      <c r="AH21" s="246" t="s">
        <v>229</v>
      </c>
      <c r="AI21" s="246" t="s">
        <v>229</v>
      </c>
      <c r="AJ21" s="246"/>
      <c r="AK21" s="246"/>
      <c r="AL21" s="394"/>
      <c r="AM21" s="394"/>
      <c r="AN21" s="403"/>
      <c r="AO21" s="171"/>
      <c r="AP21" s="465"/>
      <c r="AQ21" s="465">
        <v>215</v>
      </c>
      <c r="AR21" s="454"/>
      <c r="AS21" s="454"/>
      <c r="AT21" s="454"/>
      <c r="AU21" s="454"/>
      <c r="AV21" s="394"/>
      <c r="AW21" s="394"/>
      <c r="AX21" s="394"/>
      <c r="AY21" s="394"/>
      <c r="AZ21" s="394"/>
      <c r="BA21" s="328"/>
      <c r="BH21" s="314"/>
      <c r="BK21" s="231"/>
      <c r="BN21" s="237"/>
    </row>
    <row r="22" spans="1:66" ht="14.25">
      <c r="A22" s="544" t="s">
        <v>53</v>
      </c>
      <c r="B22" s="19" t="s">
        <v>55</v>
      </c>
      <c r="C22" s="19"/>
      <c r="D22" s="19"/>
      <c r="E22" s="19">
        <v>140</v>
      </c>
      <c r="F22" s="19"/>
      <c r="G22" s="19"/>
      <c r="H22" s="241">
        <v>205</v>
      </c>
      <c r="I22" s="241">
        <v>175</v>
      </c>
      <c r="J22" s="241">
        <v>160</v>
      </c>
      <c r="K22" s="241">
        <v>145</v>
      </c>
      <c r="L22" s="241">
        <v>0</v>
      </c>
      <c r="M22" s="241">
        <v>0</v>
      </c>
      <c r="N22" s="241">
        <v>205</v>
      </c>
      <c r="O22" s="241">
        <v>220</v>
      </c>
      <c r="P22" s="241">
        <v>140</v>
      </c>
      <c r="Q22" s="241">
        <v>150</v>
      </c>
      <c r="R22" s="241">
        <v>100</v>
      </c>
      <c r="S22" s="423">
        <f t="shared" si="5"/>
        <v>-0.33333333333333337</v>
      </c>
      <c r="T22" s="241">
        <v>220</v>
      </c>
      <c r="U22" s="241">
        <v>220</v>
      </c>
      <c r="V22" s="241">
        <v>130</v>
      </c>
      <c r="W22" s="241">
        <v>150</v>
      </c>
      <c r="X22" s="241">
        <v>110</v>
      </c>
      <c r="Y22" s="423">
        <f t="shared" si="4"/>
        <v>-0.2666666666666667</v>
      </c>
      <c r="Z22" s="243">
        <v>230</v>
      </c>
      <c r="AA22" s="398" t="s">
        <v>229</v>
      </c>
      <c r="AB22" s="243">
        <v>105</v>
      </c>
      <c r="AC22" s="398" t="s">
        <v>229</v>
      </c>
      <c r="AD22" s="243"/>
      <c r="AE22" s="423"/>
      <c r="AF22" s="243">
        <v>230</v>
      </c>
      <c r="AG22" s="398" t="s">
        <v>229</v>
      </c>
      <c r="AH22" s="243" t="s">
        <v>229</v>
      </c>
      <c r="AI22" s="243" t="s">
        <v>229</v>
      </c>
      <c r="AJ22" s="243"/>
      <c r="AK22" s="243"/>
      <c r="AL22" s="394"/>
      <c r="AM22" s="394"/>
      <c r="AN22" s="403"/>
      <c r="AO22" s="171"/>
      <c r="AP22" s="465"/>
      <c r="AQ22" s="465"/>
      <c r="AR22" s="454"/>
      <c r="AS22" s="454"/>
      <c r="AT22" s="454"/>
      <c r="AU22" s="454"/>
      <c r="AV22" s="394"/>
      <c r="AW22" s="394"/>
      <c r="AX22" s="394"/>
      <c r="AY22" s="394"/>
      <c r="AZ22" s="394"/>
      <c r="BA22" s="328"/>
      <c r="BH22" s="314"/>
      <c r="BK22" s="231"/>
      <c r="BN22" s="237"/>
    </row>
    <row r="23" spans="1:66" ht="14.25">
      <c r="A23" s="546"/>
      <c r="B23" s="20" t="s">
        <v>56</v>
      </c>
      <c r="C23" s="347"/>
      <c r="D23" s="347"/>
      <c r="E23" s="347">
        <v>160</v>
      </c>
      <c r="F23" s="347"/>
      <c r="G23" s="347"/>
      <c r="H23" s="244">
        <v>230</v>
      </c>
      <c r="I23" s="244">
        <v>220</v>
      </c>
      <c r="J23" s="244">
        <v>190</v>
      </c>
      <c r="K23" s="244">
        <v>160</v>
      </c>
      <c r="L23" s="244">
        <v>0</v>
      </c>
      <c r="M23" s="244">
        <v>0</v>
      </c>
      <c r="N23" s="244">
        <v>220</v>
      </c>
      <c r="O23" s="244">
        <v>235</v>
      </c>
      <c r="P23" s="244">
        <v>165</v>
      </c>
      <c r="Q23" s="244">
        <v>165</v>
      </c>
      <c r="R23" s="244">
        <v>110</v>
      </c>
      <c r="S23" s="428">
        <f t="shared" si="5"/>
        <v>-0.33333333333333337</v>
      </c>
      <c r="T23" s="244">
        <v>230</v>
      </c>
      <c r="U23" s="244">
        <v>235</v>
      </c>
      <c r="V23" s="244">
        <v>140</v>
      </c>
      <c r="W23" s="244">
        <v>165</v>
      </c>
      <c r="X23" s="244">
        <v>120</v>
      </c>
      <c r="Y23" s="428">
        <f t="shared" si="4"/>
        <v>-0.2727272727272727</v>
      </c>
      <c r="Z23" s="246">
        <v>245</v>
      </c>
      <c r="AA23" s="399" t="s">
        <v>229</v>
      </c>
      <c r="AB23" s="246">
        <v>125</v>
      </c>
      <c r="AC23" s="399" t="s">
        <v>229</v>
      </c>
      <c r="AD23" s="246"/>
      <c r="AE23" s="428"/>
      <c r="AF23" s="246">
        <v>245</v>
      </c>
      <c r="AG23" s="399" t="s">
        <v>229</v>
      </c>
      <c r="AH23" s="246" t="s">
        <v>229</v>
      </c>
      <c r="AI23" s="246" t="s">
        <v>229</v>
      </c>
      <c r="AJ23" s="246"/>
      <c r="AK23" s="246"/>
      <c r="AL23" s="394"/>
      <c r="AM23" s="394"/>
      <c r="AN23" s="403"/>
      <c r="AP23" s="465"/>
      <c r="AQ23" s="465"/>
      <c r="AR23" s="454"/>
      <c r="AS23" s="454"/>
      <c r="AT23" s="454"/>
      <c r="AU23" s="454"/>
      <c r="AV23" s="394"/>
      <c r="AW23" s="394"/>
      <c r="AX23" s="394"/>
      <c r="AY23" s="394"/>
      <c r="AZ23" s="328"/>
      <c r="BA23" s="328"/>
      <c r="BH23" s="314"/>
      <c r="BK23" s="231"/>
      <c r="BN23" s="237"/>
    </row>
    <row r="24" spans="1:66" ht="14.25">
      <c r="A24" s="544" t="s">
        <v>69</v>
      </c>
      <c r="B24" s="19" t="s">
        <v>55</v>
      </c>
      <c r="C24" s="19"/>
      <c r="D24" s="19"/>
      <c r="E24" s="19">
        <v>110</v>
      </c>
      <c r="F24" s="19"/>
      <c r="G24" s="19"/>
      <c r="H24" s="241">
        <v>175</v>
      </c>
      <c r="I24" s="241">
        <v>150</v>
      </c>
      <c r="J24" s="241">
        <v>150</v>
      </c>
      <c r="K24" s="241">
        <v>110</v>
      </c>
      <c r="L24" s="241">
        <v>110</v>
      </c>
      <c r="M24" s="423">
        <f t="shared" si="0"/>
        <v>0</v>
      </c>
      <c r="N24" s="241">
        <v>170</v>
      </c>
      <c r="O24" s="241">
        <v>160</v>
      </c>
      <c r="P24" s="241">
        <v>130</v>
      </c>
      <c r="Q24" s="241">
        <v>115</v>
      </c>
      <c r="R24" s="241">
        <v>85</v>
      </c>
      <c r="S24" s="423">
        <f t="shared" si="5"/>
        <v>-0.26086956521739135</v>
      </c>
      <c r="T24" s="241">
        <v>177.5</v>
      </c>
      <c r="U24" s="241">
        <v>155</v>
      </c>
      <c r="V24" s="241">
        <v>110</v>
      </c>
      <c r="W24" s="241">
        <v>130</v>
      </c>
      <c r="X24" s="241">
        <v>85</v>
      </c>
      <c r="Y24" s="423">
        <f t="shared" si="4"/>
        <v>-0.34615384615384615</v>
      </c>
      <c r="Z24" s="243">
        <v>200</v>
      </c>
      <c r="AA24" s="398" t="s">
        <v>229</v>
      </c>
      <c r="AB24" s="243">
        <v>100</v>
      </c>
      <c r="AC24" s="398" t="s">
        <v>229</v>
      </c>
      <c r="AD24" s="243">
        <v>85</v>
      </c>
      <c r="AE24" s="423"/>
      <c r="AF24" s="243">
        <v>200</v>
      </c>
      <c r="AG24" s="398" t="s">
        <v>229</v>
      </c>
      <c r="AH24" s="243" t="s">
        <v>229</v>
      </c>
      <c r="AI24" s="243" t="s">
        <v>229</v>
      </c>
      <c r="AJ24" s="243"/>
      <c r="AK24" s="243"/>
      <c r="AL24" s="394"/>
      <c r="AM24" s="394"/>
      <c r="AN24" s="403"/>
      <c r="AO24" s="403"/>
      <c r="AP24" s="465"/>
      <c r="AQ24" s="465">
        <v>85</v>
      </c>
      <c r="AR24" s="454"/>
      <c r="AS24" s="454"/>
      <c r="AT24" s="454"/>
      <c r="AU24" s="454"/>
      <c r="AV24" s="394"/>
      <c r="AW24" s="394"/>
      <c r="AX24" s="394"/>
      <c r="AY24" s="394"/>
      <c r="AZ24" s="328"/>
      <c r="BA24" s="328"/>
      <c r="BH24" s="314"/>
      <c r="BK24" s="231"/>
      <c r="BN24" s="237"/>
    </row>
    <row r="25" spans="1:66" ht="14.25">
      <c r="A25" s="546"/>
      <c r="B25" s="20" t="s">
        <v>56</v>
      </c>
      <c r="C25" s="347"/>
      <c r="D25" s="347"/>
      <c r="E25" s="347">
        <v>135</v>
      </c>
      <c r="F25" s="347"/>
      <c r="G25" s="347"/>
      <c r="H25" s="244">
        <v>190</v>
      </c>
      <c r="I25" s="244">
        <v>165</v>
      </c>
      <c r="J25" s="244">
        <v>175</v>
      </c>
      <c r="K25" s="244">
        <v>120</v>
      </c>
      <c r="L25" s="244">
        <v>130</v>
      </c>
      <c r="M25" s="428">
        <f t="shared" si="0"/>
        <v>0.08333333333333326</v>
      </c>
      <c r="N25" s="244">
        <v>185</v>
      </c>
      <c r="O25" s="244">
        <v>180</v>
      </c>
      <c r="P25" s="244">
        <v>160</v>
      </c>
      <c r="Q25" s="244">
        <v>135</v>
      </c>
      <c r="R25" s="244">
        <v>95</v>
      </c>
      <c r="S25" s="428">
        <f t="shared" si="5"/>
        <v>-0.2962962962962963</v>
      </c>
      <c r="T25" s="244">
        <v>195</v>
      </c>
      <c r="U25" s="244">
        <v>180</v>
      </c>
      <c r="V25" s="244">
        <v>130</v>
      </c>
      <c r="W25" s="244">
        <v>145</v>
      </c>
      <c r="X25" s="244">
        <v>95</v>
      </c>
      <c r="Y25" s="428">
        <f t="shared" si="4"/>
        <v>-0.3448275862068966</v>
      </c>
      <c r="Z25" s="246">
        <v>215</v>
      </c>
      <c r="AA25" s="399" t="s">
        <v>229</v>
      </c>
      <c r="AB25" s="246">
        <v>115</v>
      </c>
      <c r="AC25" s="399" t="s">
        <v>229</v>
      </c>
      <c r="AD25" s="246">
        <v>100</v>
      </c>
      <c r="AE25" s="428"/>
      <c r="AF25" s="246">
        <v>215</v>
      </c>
      <c r="AG25" s="399" t="s">
        <v>229</v>
      </c>
      <c r="AH25" s="246" t="s">
        <v>229</v>
      </c>
      <c r="AI25" s="246" t="s">
        <v>229</v>
      </c>
      <c r="AJ25" s="246"/>
      <c r="AK25" s="246"/>
      <c r="AL25" s="394"/>
      <c r="AM25" s="394"/>
      <c r="AN25" s="403"/>
      <c r="AO25" s="403"/>
      <c r="AP25" s="465"/>
      <c r="AQ25" s="465">
        <v>100</v>
      </c>
      <c r="AR25" s="454"/>
      <c r="AS25" s="454"/>
      <c r="AT25" s="454"/>
      <c r="AU25" s="454"/>
      <c r="AV25" s="394"/>
      <c r="AW25" s="394"/>
      <c r="AX25" s="394"/>
      <c r="AY25" s="394"/>
      <c r="AZ25" s="328"/>
      <c r="BA25" s="328"/>
      <c r="BD25" s="301"/>
      <c r="BH25" s="314"/>
      <c r="BK25" s="231"/>
      <c r="BN25" s="237"/>
    </row>
    <row r="26" spans="1:66" ht="14.25">
      <c r="A26" s="544" t="s">
        <v>63</v>
      </c>
      <c r="B26" s="19" t="s">
        <v>55</v>
      </c>
      <c r="C26" s="19"/>
      <c r="D26" s="19"/>
      <c r="E26" s="19">
        <v>110</v>
      </c>
      <c r="F26" s="19"/>
      <c r="G26" s="19"/>
      <c r="H26" s="241">
        <v>175</v>
      </c>
      <c r="I26" s="241">
        <v>150</v>
      </c>
      <c r="J26" s="241">
        <v>150</v>
      </c>
      <c r="K26" s="241">
        <v>110</v>
      </c>
      <c r="L26" s="241">
        <v>110</v>
      </c>
      <c r="M26" s="423">
        <f t="shared" si="0"/>
        <v>0</v>
      </c>
      <c r="N26" s="241">
        <v>175</v>
      </c>
      <c r="O26" s="241">
        <v>160</v>
      </c>
      <c r="P26" s="241">
        <v>130</v>
      </c>
      <c r="Q26" s="241">
        <v>115</v>
      </c>
      <c r="R26" s="241">
        <v>85</v>
      </c>
      <c r="S26" s="423">
        <f t="shared" si="5"/>
        <v>-0.26086956521739135</v>
      </c>
      <c r="T26" s="241">
        <v>177.5</v>
      </c>
      <c r="U26" s="241">
        <v>155</v>
      </c>
      <c r="V26" s="241">
        <v>110</v>
      </c>
      <c r="W26" s="241">
        <v>130</v>
      </c>
      <c r="X26" s="241">
        <v>85</v>
      </c>
      <c r="Y26" s="423">
        <f t="shared" si="4"/>
        <v>-0.34615384615384615</v>
      </c>
      <c r="Z26" s="243">
        <v>200</v>
      </c>
      <c r="AA26" s="398" t="s">
        <v>229</v>
      </c>
      <c r="AB26" s="243">
        <v>110</v>
      </c>
      <c r="AC26" s="398" t="s">
        <v>229</v>
      </c>
      <c r="AD26" s="243">
        <v>85</v>
      </c>
      <c r="AE26" s="423"/>
      <c r="AF26" s="243">
        <v>200</v>
      </c>
      <c r="AG26" s="398" t="s">
        <v>229</v>
      </c>
      <c r="AH26" s="243" t="s">
        <v>229</v>
      </c>
      <c r="AI26" s="243" t="s">
        <v>229</v>
      </c>
      <c r="AJ26" s="243"/>
      <c r="AK26" s="243"/>
      <c r="AL26" s="394"/>
      <c r="AM26" s="394"/>
      <c r="AO26" s="403"/>
      <c r="AP26" s="465"/>
      <c r="AQ26" s="465">
        <v>85</v>
      </c>
      <c r="AR26" s="454"/>
      <c r="AS26" s="454"/>
      <c r="AT26" s="454"/>
      <c r="AU26" s="454"/>
      <c r="AV26" s="394"/>
      <c r="AW26" s="394"/>
      <c r="AX26" s="394"/>
      <c r="AY26" s="394"/>
      <c r="AZ26" s="328"/>
      <c r="BA26" s="328"/>
      <c r="BH26" s="314"/>
      <c r="BK26" s="231"/>
      <c r="BN26" s="237"/>
    </row>
    <row r="27" spans="1:66" ht="14.25">
      <c r="A27" s="546"/>
      <c r="B27" s="20" t="s">
        <v>56</v>
      </c>
      <c r="C27" s="347"/>
      <c r="D27" s="347"/>
      <c r="E27" s="347">
        <v>155</v>
      </c>
      <c r="F27" s="347"/>
      <c r="G27" s="347"/>
      <c r="H27" s="244">
        <v>190</v>
      </c>
      <c r="I27" s="244">
        <v>165</v>
      </c>
      <c r="J27" s="244">
        <v>175</v>
      </c>
      <c r="K27" s="244">
        <v>130</v>
      </c>
      <c r="L27" s="244">
        <v>130</v>
      </c>
      <c r="M27" s="428">
        <f t="shared" si="0"/>
        <v>0</v>
      </c>
      <c r="N27" s="244">
        <v>195</v>
      </c>
      <c r="O27" s="244">
        <v>180</v>
      </c>
      <c r="P27" s="244">
        <v>160</v>
      </c>
      <c r="Q27" s="244">
        <v>130</v>
      </c>
      <c r="R27" s="244">
        <v>85</v>
      </c>
      <c r="S27" s="428">
        <f t="shared" si="5"/>
        <v>-0.34615384615384615</v>
      </c>
      <c r="T27" s="244">
        <v>200</v>
      </c>
      <c r="U27" s="244">
        <v>180</v>
      </c>
      <c r="V27" s="244">
        <v>130</v>
      </c>
      <c r="W27" s="244">
        <v>140</v>
      </c>
      <c r="X27" s="244">
        <v>95</v>
      </c>
      <c r="Y27" s="428">
        <f t="shared" si="4"/>
        <v>-0.3214285714285714</v>
      </c>
      <c r="Z27" s="246">
        <v>220</v>
      </c>
      <c r="AA27" s="399" t="s">
        <v>229</v>
      </c>
      <c r="AB27" s="246">
        <v>130</v>
      </c>
      <c r="AC27" s="399" t="s">
        <v>229</v>
      </c>
      <c r="AD27" s="246">
        <v>105</v>
      </c>
      <c r="AE27" s="428"/>
      <c r="AF27" s="246">
        <v>220</v>
      </c>
      <c r="AG27" s="399" t="s">
        <v>229</v>
      </c>
      <c r="AH27" s="246" t="s">
        <v>229</v>
      </c>
      <c r="AI27" s="246" t="s">
        <v>229</v>
      </c>
      <c r="AJ27" s="246"/>
      <c r="AK27" s="246"/>
      <c r="AL27" s="394"/>
      <c r="AM27" s="394"/>
      <c r="AO27" s="403"/>
      <c r="AP27" s="465"/>
      <c r="AQ27" s="465">
        <v>105</v>
      </c>
      <c r="AR27" s="454"/>
      <c r="AS27" s="454"/>
      <c r="AT27" s="454"/>
      <c r="AU27" s="454"/>
      <c r="AV27" s="394"/>
      <c r="AW27" s="394"/>
      <c r="AX27" s="394"/>
      <c r="AY27" s="394"/>
      <c r="AZ27" s="328"/>
      <c r="BA27" s="328"/>
      <c r="BH27" s="314"/>
      <c r="BK27" s="231"/>
      <c r="BN27" s="237"/>
    </row>
    <row r="28" spans="1:49" ht="12.75">
      <c r="A28" s="565" t="s">
        <v>264</v>
      </c>
      <c r="B28" s="565"/>
      <c r="C28" s="565"/>
      <c r="D28" s="565"/>
      <c r="E28" s="565"/>
      <c r="F28" s="565"/>
      <c r="G28" s="565"/>
      <c r="H28" s="565"/>
      <c r="I28" s="565"/>
      <c r="J28" s="565"/>
      <c r="K28" s="565"/>
      <c r="L28" s="565"/>
      <c r="M28" s="565"/>
      <c r="N28" s="565"/>
      <c r="O28" s="565"/>
      <c r="P28" s="60"/>
      <c r="S28" s="196"/>
      <c r="T28" s="230"/>
      <c r="V28" s="57"/>
      <c r="W28" s="154"/>
      <c r="Z28" s="154"/>
      <c r="AA28" s="154"/>
      <c r="AC28" s="394"/>
      <c r="AD28" s="394"/>
      <c r="AE28" s="394"/>
      <c r="AF28" s="394"/>
      <c r="AG28" s="394"/>
      <c r="AH28" s="394"/>
      <c r="AI28" s="394"/>
      <c r="AJ28" s="394"/>
      <c r="AK28" s="394"/>
      <c r="AL28" s="394"/>
      <c r="AO28" s="403"/>
      <c r="AP28" s="465"/>
      <c r="AR28" s="454"/>
      <c r="AS28" s="454"/>
      <c r="AT28" s="454"/>
      <c r="AU28" s="454"/>
      <c r="AW28" s="237"/>
    </row>
    <row r="29" spans="1:49" ht="12.75">
      <c r="A29" s="57"/>
      <c r="B29" s="57"/>
      <c r="C29" s="57"/>
      <c r="D29" s="57"/>
      <c r="E29" s="57"/>
      <c r="F29" s="57"/>
      <c r="G29" s="57"/>
      <c r="H29" s="57"/>
      <c r="I29" s="57"/>
      <c r="J29" s="57"/>
      <c r="K29" s="57"/>
      <c r="L29" s="57"/>
      <c r="M29" s="57"/>
      <c r="N29" s="57"/>
      <c r="O29" s="57"/>
      <c r="P29" s="60"/>
      <c r="Q29" s="60"/>
      <c r="S29" s="196"/>
      <c r="T29" s="230"/>
      <c r="V29" s="57"/>
      <c r="W29" s="60"/>
      <c r="X29" s="60"/>
      <c r="Y29" s="60"/>
      <c r="Z29" s="92"/>
      <c r="AC29" s="394"/>
      <c r="AD29" s="394"/>
      <c r="AE29" s="394"/>
      <c r="AF29" s="394"/>
      <c r="AG29" s="394"/>
      <c r="AH29" s="394"/>
      <c r="AI29" s="394"/>
      <c r="AJ29" s="394"/>
      <c r="AK29" s="394"/>
      <c r="AL29" s="394"/>
      <c r="AO29" s="403"/>
      <c r="AP29" s="465"/>
      <c r="AR29" s="454"/>
      <c r="AS29" s="454"/>
      <c r="AT29" s="454"/>
      <c r="AU29" s="454"/>
      <c r="AW29" s="237"/>
    </row>
    <row r="30" spans="2:49" ht="12.75">
      <c r="B30" s="57"/>
      <c r="C30" s="90"/>
      <c r="D30" s="90"/>
      <c r="E30" s="89"/>
      <c r="F30" s="90"/>
      <c r="G30" s="90"/>
      <c r="H30" s="89"/>
      <c r="I30" s="90"/>
      <c r="J30" s="90"/>
      <c r="K30" s="89"/>
      <c r="L30" s="89"/>
      <c r="P30" s="61"/>
      <c r="S30" s="161"/>
      <c r="T30" s="230"/>
      <c r="V30" s="163"/>
      <c r="W30" s="61"/>
      <c r="X30" s="61"/>
      <c r="Y30" s="61"/>
      <c r="Z30" s="92"/>
      <c r="AF30" s="316"/>
      <c r="AG30" s="316"/>
      <c r="AH30" s="316"/>
      <c r="AO30" s="403"/>
      <c r="AP30" s="465"/>
      <c r="AR30" s="454"/>
      <c r="AS30" s="454"/>
      <c r="AT30" s="454"/>
      <c r="AU30" s="454"/>
      <c r="AW30" s="403"/>
    </row>
    <row r="31" spans="2:49" ht="12.75">
      <c r="B31" s="57"/>
      <c r="C31" s="90"/>
      <c r="D31" s="90"/>
      <c r="E31" s="89"/>
      <c r="F31" s="90"/>
      <c r="G31" s="90"/>
      <c r="H31" s="89"/>
      <c r="I31" s="90"/>
      <c r="J31" s="90"/>
      <c r="K31" s="89"/>
      <c r="L31" s="89"/>
      <c r="S31" s="161"/>
      <c r="T31" s="230"/>
      <c r="V31" s="57"/>
      <c r="Z31" s="92"/>
      <c r="AF31" s="316"/>
      <c r="AG31" s="316"/>
      <c r="AH31" s="316"/>
      <c r="AO31" s="403"/>
      <c r="AP31" s="465"/>
      <c r="AQ31" s="454"/>
      <c r="AR31" s="454"/>
      <c r="AS31" s="454"/>
      <c r="AT31" s="454"/>
      <c r="AU31" s="454"/>
      <c r="AV31" s="403"/>
      <c r="AW31" s="403"/>
    </row>
    <row r="32" spans="2:49" ht="12.75">
      <c r="B32" s="57"/>
      <c r="S32" s="157"/>
      <c r="T32" s="230"/>
      <c r="U32" s="165"/>
      <c r="V32" s="57"/>
      <c r="Z32" s="92"/>
      <c r="AG32" s="316"/>
      <c r="AH32" s="316"/>
      <c r="AO32" s="403"/>
      <c r="AP32" s="465"/>
      <c r="AR32" s="454"/>
      <c r="AS32" s="454"/>
      <c r="AT32" s="454"/>
      <c r="AU32" s="454"/>
      <c r="AV32" s="403"/>
      <c r="AW32" s="403"/>
    </row>
    <row r="33" spans="1:49" ht="12.75">
      <c r="A33" s="578" t="s">
        <v>363</v>
      </c>
      <c r="B33" s="578"/>
      <c r="C33" s="578"/>
      <c r="D33" s="578"/>
      <c r="E33" s="578"/>
      <c r="F33" s="578"/>
      <c r="G33" s="578"/>
      <c r="H33" s="578"/>
      <c r="I33" s="578"/>
      <c r="J33" s="578"/>
      <c r="K33" s="578"/>
      <c r="L33" s="578"/>
      <c r="M33" s="578"/>
      <c r="N33" s="578"/>
      <c r="O33" s="578"/>
      <c r="P33" s="578"/>
      <c r="Q33" s="578"/>
      <c r="R33" s="578"/>
      <c r="S33" s="578"/>
      <c r="T33" s="578"/>
      <c r="U33" s="578"/>
      <c r="V33" s="578"/>
      <c r="W33" s="578"/>
      <c r="X33" s="578"/>
      <c r="Y33" s="578"/>
      <c r="Z33" s="578"/>
      <c r="AA33" s="578"/>
      <c r="AB33" s="578"/>
      <c r="AC33" s="578"/>
      <c r="AD33" s="578"/>
      <c r="AE33" s="578"/>
      <c r="AF33" s="578"/>
      <c r="AG33" s="578"/>
      <c r="AH33" s="578"/>
      <c r="AI33" s="578"/>
      <c r="AJ33" s="578"/>
      <c r="AK33" s="578"/>
      <c r="AL33" s="578"/>
      <c r="AO33" s="403"/>
      <c r="AP33" s="465"/>
      <c r="AQ33" s="454"/>
      <c r="AR33" s="454"/>
      <c r="AS33" s="454"/>
      <c r="AT33" s="454"/>
      <c r="AU33" s="454"/>
      <c r="AV33" s="403"/>
      <c r="AW33" s="403"/>
    </row>
    <row r="34" spans="1:69" ht="25.5">
      <c r="A34" s="96" t="s">
        <v>118</v>
      </c>
      <c r="B34" s="98" t="s">
        <v>138</v>
      </c>
      <c r="C34" s="575" t="s">
        <v>70</v>
      </c>
      <c r="D34" s="576"/>
      <c r="E34" s="576"/>
      <c r="F34" s="576"/>
      <c r="G34" s="576"/>
      <c r="H34" s="577"/>
      <c r="I34" s="575" t="s">
        <v>71</v>
      </c>
      <c r="J34" s="576"/>
      <c r="K34" s="576"/>
      <c r="L34" s="576"/>
      <c r="M34" s="576"/>
      <c r="N34" s="577"/>
      <c r="O34" s="575" t="s">
        <v>72</v>
      </c>
      <c r="P34" s="576"/>
      <c r="Q34" s="576"/>
      <c r="R34" s="576"/>
      <c r="S34" s="576"/>
      <c r="T34" s="577"/>
      <c r="U34" s="575" t="s">
        <v>73</v>
      </c>
      <c r="V34" s="576"/>
      <c r="W34" s="576"/>
      <c r="X34" s="576"/>
      <c r="Y34" s="576"/>
      <c r="Z34" s="577"/>
      <c r="AA34" s="575" t="s">
        <v>74</v>
      </c>
      <c r="AB34" s="576"/>
      <c r="AC34" s="576"/>
      <c r="AD34" s="576"/>
      <c r="AE34" s="576"/>
      <c r="AF34" s="577"/>
      <c r="AG34" s="575" t="s">
        <v>173</v>
      </c>
      <c r="AH34" s="576"/>
      <c r="AI34" s="576"/>
      <c r="AJ34" s="576"/>
      <c r="AK34" s="576"/>
      <c r="AL34" s="577"/>
      <c r="AO34" s="403"/>
      <c r="AP34" s="465"/>
      <c r="AR34" s="454"/>
      <c r="AS34" s="454"/>
      <c r="AT34" s="454"/>
      <c r="AU34" s="454"/>
      <c r="BG34" s="336"/>
      <c r="BH34" s="403"/>
      <c r="BI34" s="403"/>
      <c r="BO34" s="266"/>
      <c r="BP34" s="238"/>
      <c r="BQ34" s="238"/>
    </row>
    <row r="35" spans="1:71" ht="25.5">
      <c r="A35" s="97"/>
      <c r="B35" s="99"/>
      <c r="C35" s="102">
        <v>2011</v>
      </c>
      <c r="D35" s="155">
        <v>2012</v>
      </c>
      <c r="E35" s="267">
        <v>2013</v>
      </c>
      <c r="F35" s="267">
        <v>2014</v>
      </c>
      <c r="G35" s="267">
        <v>2015</v>
      </c>
      <c r="H35" s="422" t="s">
        <v>362</v>
      </c>
      <c r="I35" s="155">
        <v>2011</v>
      </c>
      <c r="J35" s="155">
        <v>2012</v>
      </c>
      <c r="K35" s="267">
        <v>2013</v>
      </c>
      <c r="L35" s="267">
        <v>2014</v>
      </c>
      <c r="M35" s="267">
        <v>2015</v>
      </c>
      <c r="N35" s="422" t="s">
        <v>362</v>
      </c>
      <c r="O35" s="155">
        <v>2011</v>
      </c>
      <c r="P35" s="155">
        <v>2012</v>
      </c>
      <c r="Q35" s="102">
        <v>2013</v>
      </c>
      <c r="R35" s="267">
        <v>2014</v>
      </c>
      <c r="S35" s="267">
        <v>2015</v>
      </c>
      <c r="T35" s="422" t="s">
        <v>362</v>
      </c>
      <c r="U35" s="155">
        <v>2011</v>
      </c>
      <c r="V35" s="155">
        <v>2012</v>
      </c>
      <c r="W35" s="155">
        <v>2013</v>
      </c>
      <c r="X35" s="267">
        <v>2014</v>
      </c>
      <c r="Y35" s="267">
        <v>2015</v>
      </c>
      <c r="Z35" s="422" t="s">
        <v>362</v>
      </c>
      <c r="AA35" s="155">
        <v>2011</v>
      </c>
      <c r="AB35" s="155">
        <v>2012</v>
      </c>
      <c r="AC35" s="155">
        <v>2013</v>
      </c>
      <c r="AD35" s="267">
        <v>2014</v>
      </c>
      <c r="AE35" s="267">
        <v>2015</v>
      </c>
      <c r="AF35" s="422" t="s">
        <v>362</v>
      </c>
      <c r="AG35" s="155">
        <v>2011</v>
      </c>
      <c r="AH35" s="155">
        <v>2012</v>
      </c>
      <c r="AI35" s="155">
        <v>2013</v>
      </c>
      <c r="AJ35" s="267">
        <v>2014</v>
      </c>
      <c r="AK35" s="267">
        <v>2015</v>
      </c>
      <c r="AL35" s="422" t="s">
        <v>362</v>
      </c>
      <c r="AO35" s="403"/>
      <c r="AP35" s="465"/>
      <c r="AQ35" s="488"/>
      <c r="AR35" s="454"/>
      <c r="AS35" s="454"/>
      <c r="AT35" s="454"/>
      <c r="AU35" s="454"/>
      <c r="BG35" s="336"/>
      <c r="BH35" s="403"/>
      <c r="BI35" s="403"/>
      <c r="BO35" s="266"/>
      <c r="BP35" s="238"/>
      <c r="BQ35" s="238"/>
      <c r="BR35" s="57"/>
      <c r="BS35" s="57"/>
    </row>
    <row r="36" spans="1:71" ht="12.75">
      <c r="A36" s="100" t="s">
        <v>139</v>
      </c>
      <c r="B36" s="128"/>
      <c r="C36" s="103"/>
      <c r="D36" s="103"/>
      <c r="E36" s="302"/>
      <c r="F36" s="417"/>
      <c r="G36" s="417"/>
      <c r="H36" s="417"/>
      <c r="I36" s="101"/>
      <c r="J36" s="156"/>
      <c r="K36" s="299"/>
      <c r="L36" s="411"/>
      <c r="M36" s="411"/>
      <c r="N36" s="411"/>
      <c r="O36" s="101"/>
      <c r="P36" s="156"/>
      <c r="Q36" s="129"/>
      <c r="R36" s="411"/>
      <c r="S36" s="411"/>
      <c r="T36" s="411"/>
      <c r="U36" s="101"/>
      <c r="V36" s="156"/>
      <c r="W36" s="129"/>
      <c r="X36" s="411"/>
      <c r="Y36" s="411"/>
      <c r="Z36" s="411"/>
      <c r="AA36" s="110"/>
      <c r="AB36" s="156"/>
      <c r="AC36" s="111"/>
      <c r="AD36" s="411"/>
      <c r="AE36" s="411"/>
      <c r="AF36" s="411"/>
      <c r="AG36" s="119"/>
      <c r="AH36" s="156"/>
      <c r="AI36" s="120"/>
      <c r="AJ36" s="424"/>
      <c r="AK36" s="424"/>
      <c r="AL36" s="424"/>
      <c r="AO36" s="403"/>
      <c r="AP36" s="488"/>
      <c r="AQ36" s="488"/>
      <c r="AR36" s="480"/>
      <c r="AS36" s="454"/>
      <c r="AT36" s="454"/>
      <c r="AU36" s="454"/>
      <c r="BG36" s="336"/>
      <c r="BH36" s="403"/>
      <c r="BI36" s="403"/>
      <c r="BO36" s="266"/>
      <c r="BP36" s="238"/>
      <c r="BQ36" s="238"/>
      <c r="BR36" s="57"/>
      <c r="BS36" s="57"/>
    </row>
    <row r="37" spans="1:71" ht="14.25">
      <c r="A37" s="568" t="s">
        <v>142</v>
      </c>
      <c r="B37" s="138" t="s">
        <v>141</v>
      </c>
      <c r="C37" s="241">
        <v>13500</v>
      </c>
      <c r="D37" s="241">
        <v>11000</v>
      </c>
      <c r="E37" s="241">
        <v>9000</v>
      </c>
      <c r="F37" s="241">
        <v>7000</v>
      </c>
      <c r="G37" s="241">
        <v>6500</v>
      </c>
      <c r="H37" s="423">
        <f>(G37/F37)-1</f>
        <v>-0.0714285714285714</v>
      </c>
      <c r="I37" s="241">
        <v>13500</v>
      </c>
      <c r="J37" s="241">
        <v>11000</v>
      </c>
      <c r="K37" s="241">
        <v>9000</v>
      </c>
      <c r="L37" s="418">
        <v>6500</v>
      </c>
      <c r="M37" s="241">
        <v>5250</v>
      </c>
      <c r="N37" s="423">
        <f>(M37/L37)-1</f>
        <v>-0.1923076923076923</v>
      </c>
      <c r="O37" s="241">
        <v>13500</v>
      </c>
      <c r="P37" s="241">
        <v>11000</v>
      </c>
      <c r="Q37" s="241">
        <v>9000</v>
      </c>
      <c r="R37" s="241">
        <v>7500</v>
      </c>
      <c r="S37" s="241">
        <v>6250</v>
      </c>
      <c r="T37" s="457">
        <f aca="true" t="shared" si="6" ref="T37:T48">(S37/R37)-1</f>
        <v>-0.16666666666666663</v>
      </c>
      <c r="U37" s="241">
        <v>13500</v>
      </c>
      <c r="V37" s="241">
        <v>11000</v>
      </c>
      <c r="W37" s="241">
        <v>8000</v>
      </c>
      <c r="X37" s="252">
        <v>7500</v>
      </c>
      <c r="Y37" s="241">
        <v>6500</v>
      </c>
      <c r="Z37" s="466">
        <f aca="true" t="shared" si="7" ref="Z37:Z57">(Y37/X37)-1</f>
        <v>-0.1333333333333333</v>
      </c>
      <c r="AA37" s="241">
        <v>13500</v>
      </c>
      <c r="AB37" s="241">
        <v>11000</v>
      </c>
      <c r="AC37" s="241">
        <v>8000</v>
      </c>
      <c r="AD37" s="241">
        <v>9000</v>
      </c>
      <c r="AE37" s="241">
        <v>6500</v>
      </c>
      <c r="AF37" s="472">
        <f aca="true" t="shared" si="8" ref="AF37:AF57">(AE37/AD37)-1</f>
        <v>-0.2777777777777778</v>
      </c>
      <c r="AG37" s="241">
        <v>13500</v>
      </c>
      <c r="AH37" s="241">
        <v>11000</v>
      </c>
      <c r="AI37" s="241">
        <v>8000</v>
      </c>
      <c r="AJ37" s="241">
        <v>9000</v>
      </c>
      <c r="AK37" s="241">
        <v>6500</v>
      </c>
      <c r="AL37" s="481">
        <f aca="true" t="shared" si="9" ref="AL37:AL57">(AK37/AJ37)-1</f>
        <v>-0.2777777777777778</v>
      </c>
      <c r="AM37" s="568" t="s">
        <v>142</v>
      </c>
      <c r="AO37" s="454"/>
      <c r="AP37" s="488"/>
      <c r="AQ37" s="488"/>
      <c r="AR37" s="480"/>
      <c r="AS37" s="454"/>
      <c r="AT37" s="454"/>
      <c r="AU37" s="454"/>
      <c r="BG37" s="336"/>
      <c r="BH37" s="403"/>
      <c r="BI37" s="403"/>
      <c r="BO37" s="266"/>
      <c r="BP37" s="238"/>
      <c r="BQ37" s="238"/>
      <c r="BR37" s="239"/>
      <c r="BS37" s="165"/>
    </row>
    <row r="38" spans="1:71" ht="13.5" customHeight="1">
      <c r="A38" s="569"/>
      <c r="B38" s="139" t="s">
        <v>140</v>
      </c>
      <c r="C38" s="244">
        <v>14500</v>
      </c>
      <c r="D38" s="244">
        <v>12500</v>
      </c>
      <c r="E38" s="244">
        <v>10000</v>
      </c>
      <c r="F38" s="244">
        <v>8000</v>
      </c>
      <c r="G38" s="244">
        <v>8000</v>
      </c>
      <c r="H38" s="425">
        <f aca="true" t="shared" si="10" ref="H38:H57">(G38/F38)-1</f>
        <v>0</v>
      </c>
      <c r="I38" s="244">
        <v>14500</v>
      </c>
      <c r="J38" s="244">
        <v>13000</v>
      </c>
      <c r="K38" s="244">
        <v>10000</v>
      </c>
      <c r="L38" s="419">
        <v>7500</v>
      </c>
      <c r="M38" s="244">
        <v>7000</v>
      </c>
      <c r="N38" s="425">
        <f aca="true" t="shared" si="11" ref="N38:N48">(M38/L38)-1</f>
        <v>-0.06666666666666665</v>
      </c>
      <c r="O38" s="244">
        <v>14500</v>
      </c>
      <c r="P38" s="244">
        <v>13000</v>
      </c>
      <c r="Q38" s="244">
        <v>10000</v>
      </c>
      <c r="R38" s="244">
        <v>8500</v>
      </c>
      <c r="S38" s="244">
        <v>7000</v>
      </c>
      <c r="T38" s="458">
        <f t="shared" si="6"/>
        <v>-0.17647058823529416</v>
      </c>
      <c r="U38" s="244">
        <v>14500</v>
      </c>
      <c r="V38" s="244">
        <v>13000</v>
      </c>
      <c r="W38" s="244">
        <v>9000</v>
      </c>
      <c r="X38" s="253">
        <v>8500</v>
      </c>
      <c r="Y38" s="244">
        <v>7500</v>
      </c>
      <c r="Z38" s="467">
        <f t="shared" si="7"/>
        <v>-0.11764705882352944</v>
      </c>
      <c r="AA38" s="244">
        <v>14500</v>
      </c>
      <c r="AB38" s="244">
        <v>13000</v>
      </c>
      <c r="AC38" s="244">
        <v>9000</v>
      </c>
      <c r="AD38" s="244">
        <v>11000</v>
      </c>
      <c r="AE38" s="244">
        <v>8500</v>
      </c>
      <c r="AF38" s="473">
        <f t="shared" si="8"/>
        <v>-0.2272727272727273</v>
      </c>
      <c r="AG38" s="244">
        <v>14500</v>
      </c>
      <c r="AH38" s="244">
        <v>13000</v>
      </c>
      <c r="AI38" s="244">
        <v>9000</v>
      </c>
      <c r="AJ38" s="244">
        <v>11000</v>
      </c>
      <c r="AK38" s="244">
        <v>7500</v>
      </c>
      <c r="AL38" s="482">
        <f t="shared" si="9"/>
        <v>-0.31818181818181823</v>
      </c>
      <c r="AM38" s="569"/>
      <c r="AO38" s="454"/>
      <c r="AP38" s="488"/>
      <c r="AQ38" s="488"/>
      <c r="AR38" s="480"/>
      <c r="AS38" s="454"/>
      <c r="AT38" s="454"/>
      <c r="AU38" s="454"/>
      <c r="BG38" s="336"/>
      <c r="BH38" s="403"/>
      <c r="BI38" s="403"/>
      <c r="BO38" s="266"/>
      <c r="BP38" s="238"/>
      <c r="BQ38" s="238"/>
      <c r="BR38" s="239"/>
      <c r="BS38" s="165"/>
    </row>
    <row r="39" spans="1:71" ht="14.25">
      <c r="A39" s="568" t="s">
        <v>137</v>
      </c>
      <c r="B39" s="138" t="s">
        <v>141</v>
      </c>
      <c r="C39" s="241">
        <v>17500</v>
      </c>
      <c r="D39" s="241">
        <v>17000</v>
      </c>
      <c r="E39" s="241">
        <v>14000</v>
      </c>
      <c r="F39" s="241">
        <v>9000</v>
      </c>
      <c r="G39" s="241">
        <v>7500</v>
      </c>
      <c r="H39" s="423">
        <f t="shared" si="10"/>
        <v>-0.16666666666666663</v>
      </c>
      <c r="I39" s="241">
        <v>17500</v>
      </c>
      <c r="J39" s="241">
        <v>17000</v>
      </c>
      <c r="K39" s="241">
        <v>13500</v>
      </c>
      <c r="L39" s="418">
        <v>8000</v>
      </c>
      <c r="M39" s="241">
        <v>6500</v>
      </c>
      <c r="N39" s="423">
        <f t="shared" si="11"/>
        <v>-0.1875</v>
      </c>
      <c r="O39" s="241">
        <v>17500</v>
      </c>
      <c r="P39" s="241">
        <v>18000</v>
      </c>
      <c r="Q39" s="241">
        <v>13000</v>
      </c>
      <c r="R39" s="241">
        <v>10000</v>
      </c>
      <c r="S39" s="241">
        <v>8000</v>
      </c>
      <c r="T39" s="457">
        <f t="shared" si="6"/>
        <v>-0.19999999999999996</v>
      </c>
      <c r="U39" s="241">
        <v>18500</v>
      </c>
      <c r="V39" s="241">
        <v>17000</v>
      </c>
      <c r="W39" s="241">
        <v>11500</v>
      </c>
      <c r="X39" s="252">
        <v>11000</v>
      </c>
      <c r="Y39" s="241">
        <v>9000</v>
      </c>
      <c r="Z39" s="466">
        <f t="shared" si="7"/>
        <v>-0.18181818181818177</v>
      </c>
      <c r="AA39" s="241">
        <v>18750</v>
      </c>
      <c r="AB39" s="241">
        <v>17000</v>
      </c>
      <c r="AC39" s="241">
        <v>11500</v>
      </c>
      <c r="AD39" s="241">
        <v>11000</v>
      </c>
      <c r="AE39" s="241">
        <v>9000</v>
      </c>
      <c r="AF39" s="472">
        <f t="shared" si="8"/>
        <v>-0.18181818181818177</v>
      </c>
      <c r="AG39" s="241">
        <v>21500</v>
      </c>
      <c r="AH39" s="241">
        <v>17000</v>
      </c>
      <c r="AI39" s="241">
        <v>11500</v>
      </c>
      <c r="AJ39" s="241">
        <v>11000</v>
      </c>
      <c r="AK39" s="241">
        <v>9000</v>
      </c>
      <c r="AL39" s="481">
        <f t="shared" si="9"/>
        <v>-0.18181818181818177</v>
      </c>
      <c r="AM39" s="568" t="s">
        <v>137</v>
      </c>
      <c r="AO39" s="454"/>
      <c r="AP39" s="488"/>
      <c r="AQ39" s="488"/>
      <c r="AR39" s="480"/>
      <c r="AS39" s="454"/>
      <c r="AT39" s="454"/>
      <c r="AU39" s="454"/>
      <c r="BG39" s="336"/>
      <c r="BH39" s="403"/>
      <c r="BI39" s="403"/>
      <c r="BO39" s="266"/>
      <c r="BP39" s="238"/>
      <c r="BQ39" s="238"/>
      <c r="BR39" s="239"/>
      <c r="BS39" s="165"/>
    </row>
    <row r="40" spans="1:71" ht="14.25">
      <c r="A40" s="569"/>
      <c r="B40" s="139" t="s">
        <v>140</v>
      </c>
      <c r="C40" s="244">
        <v>19000</v>
      </c>
      <c r="D40" s="244">
        <v>20000</v>
      </c>
      <c r="E40" s="244">
        <v>16000</v>
      </c>
      <c r="F40" s="244">
        <v>10500</v>
      </c>
      <c r="G40" s="244">
        <v>9250</v>
      </c>
      <c r="H40" s="425">
        <f t="shared" si="10"/>
        <v>-0.11904761904761907</v>
      </c>
      <c r="I40" s="244">
        <v>19000</v>
      </c>
      <c r="J40" s="244">
        <v>20000</v>
      </c>
      <c r="K40" s="244">
        <v>16000</v>
      </c>
      <c r="L40" s="419">
        <v>9500</v>
      </c>
      <c r="M40" s="244">
        <v>8500</v>
      </c>
      <c r="N40" s="425">
        <f t="shared" si="11"/>
        <v>-0.10526315789473684</v>
      </c>
      <c r="O40" s="244">
        <v>19000</v>
      </c>
      <c r="P40" s="244">
        <v>19500</v>
      </c>
      <c r="Q40" s="244">
        <v>15000</v>
      </c>
      <c r="R40" s="244">
        <v>11000</v>
      </c>
      <c r="S40" s="244">
        <v>9000</v>
      </c>
      <c r="T40" s="458">
        <f t="shared" si="6"/>
        <v>-0.18181818181818177</v>
      </c>
      <c r="U40" s="244">
        <v>20000</v>
      </c>
      <c r="V40" s="244">
        <v>19500</v>
      </c>
      <c r="W40" s="244">
        <v>13500</v>
      </c>
      <c r="X40" s="253">
        <v>12000</v>
      </c>
      <c r="Y40" s="244">
        <v>10000</v>
      </c>
      <c r="Z40" s="467">
        <f t="shared" si="7"/>
        <v>-0.16666666666666663</v>
      </c>
      <c r="AA40" s="244">
        <v>21500</v>
      </c>
      <c r="AB40" s="244">
        <v>19000</v>
      </c>
      <c r="AC40" s="244">
        <v>13500</v>
      </c>
      <c r="AD40" s="244">
        <v>13000</v>
      </c>
      <c r="AE40" s="244">
        <v>11000</v>
      </c>
      <c r="AF40" s="473">
        <f t="shared" si="8"/>
        <v>-0.15384615384615385</v>
      </c>
      <c r="AG40" s="244">
        <v>23000</v>
      </c>
      <c r="AH40" s="244">
        <v>19000</v>
      </c>
      <c r="AI40" s="244">
        <v>13500</v>
      </c>
      <c r="AJ40" s="244">
        <v>13000</v>
      </c>
      <c r="AK40" s="244">
        <v>11000</v>
      </c>
      <c r="AL40" s="482">
        <f t="shared" si="9"/>
        <v>-0.15384615384615385</v>
      </c>
      <c r="AM40" s="569"/>
      <c r="AO40" s="454"/>
      <c r="AP40" s="488"/>
      <c r="AQ40" s="488"/>
      <c r="AR40" s="480"/>
      <c r="AS40" s="454"/>
      <c r="AT40" s="454"/>
      <c r="AU40" s="454"/>
      <c r="BG40" s="336"/>
      <c r="BH40" s="403"/>
      <c r="BI40" s="403"/>
      <c r="BO40" s="266"/>
      <c r="BP40" s="238"/>
      <c r="BQ40" s="238"/>
      <c r="BR40" s="239"/>
      <c r="BS40" s="165"/>
    </row>
    <row r="41" spans="1:71" ht="12.75" customHeight="1">
      <c r="A41" s="568" t="s">
        <v>157</v>
      </c>
      <c r="B41" s="138" t="s">
        <v>141</v>
      </c>
      <c r="C41" s="249">
        <v>17500</v>
      </c>
      <c r="D41" s="249">
        <v>17000</v>
      </c>
      <c r="E41" s="249">
        <v>14000</v>
      </c>
      <c r="F41" s="249">
        <v>8500</v>
      </c>
      <c r="G41" s="249">
        <v>7500</v>
      </c>
      <c r="H41" s="423">
        <f t="shared" si="10"/>
        <v>-0.11764705882352944</v>
      </c>
      <c r="I41" s="249">
        <v>17500</v>
      </c>
      <c r="J41" s="249">
        <v>18500</v>
      </c>
      <c r="K41" s="249">
        <v>13500</v>
      </c>
      <c r="L41" s="420">
        <v>8000</v>
      </c>
      <c r="M41" s="249">
        <v>6250</v>
      </c>
      <c r="N41" s="423">
        <f t="shared" si="11"/>
        <v>-0.21875</v>
      </c>
      <c r="O41" s="249">
        <v>17500</v>
      </c>
      <c r="P41" s="249">
        <v>18000</v>
      </c>
      <c r="Q41" s="249">
        <v>13000</v>
      </c>
      <c r="R41" s="249">
        <v>9500</v>
      </c>
      <c r="S41" s="249">
        <v>7750</v>
      </c>
      <c r="T41" s="459">
        <f t="shared" si="6"/>
        <v>-0.1842105263157895</v>
      </c>
      <c r="U41" s="249">
        <v>18750</v>
      </c>
      <c r="V41" s="249">
        <v>17500</v>
      </c>
      <c r="W41" s="249">
        <v>12000</v>
      </c>
      <c r="X41" s="254">
        <v>10500</v>
      </c>
      <c r="Y41" s="249">
        <v>9000</v>
      </c>
      <c r="Z41" s="468">
        <f t="shared" si="7"/>
        <v>-0.1428571428571429</v>
      </c>
      <c r="AA41" s="249">
        <v>20000</v>
      </c>
      <c r="AB41" s="249">
        <v>18000</v>
      </c>
      <c r="AC41" s="249">
        <v>12000</v>
      </c>
      <c r="AD41" s="249">
        <v>12000</v>
      </c>
      <c r="AE41" s="249">
        <v>9500</v>
      </c>
      <c r="AF41" s="474">
        <f t="shared" si="8"/>
        <v>-0.20833333333333337</v>
      </c>
      <c r="AG41" s="249">
        <v>21000</v>
      </c>
      <c r="AH41" s="249">
        <v>18000</v>
      </c>
      <c r="AI41" s="249">
        <v>12000</v>
      </c>
      <c r="AJ41" s="249">
        <v>11500</v>
      </c>
      <c r="AK41" s="249">
        <v>8500</v>
      </c>
      <c r="AL41" s="483">
        <f t="shared" si="9"/>
        <v>-0.26086956521739135</v>
      </c>
      <c r="AM41" s="568" t="s">
        <v>157</v>
      </c>
      <c r="AO41" s="454"/>
      <c r="AP41" s="488"/>
      <c r="AQ41" s="488"/>
      <c r="AR41" s="480"/>
      <c r="AS41" s="454"/>
      <c r="AT41" s="454"/>
      <c r="AU41" s="454"/>
      <c r="BG41" s="336"/>
      <c r="BH41" s="403"/>
      <c r="BI41" s="403"/>
      <c r="BO41" s="266"/>
      <c r="BP41" s="238"/>
      <c r="BQ41" s="238"/>
      <c r="BR41" s="239"/>
      <c r="BS41" s="165"/>
    </row>
    <row r="42" spans="1:71" ht="14.25">
      <c r="A42" s="569"/>
      <c r="B42" s="139" t="s">
        <v>140</v>
      </c>
      <c r="C42" s="249">
        <v>19000</v>
      </c>
      <c r="D42" s="249">
        <v>20000</v>
      </c>
      <c r="E42" s="249">
        <v>16500</v>
      </c>
      <c r="F42" s="249">
        <v>10000</v>
      </c>
      <c r="G42" s="249">
        <v>8500</v>
      </c>
      <c r="H42" s="425">
        <f t="shared" si="10"/>
        <v>-0.15000000000000002</v>
      </c>
      <c r="I42" s="249">
        <v>19000</v>
      </c>
      <c r="J42" s="249">
        <v>20000</v>
      </c>
      <c r="K42" s="249">
        <v>16000</v>
      </c>
      <c r="L42" s="420">
        <v>9000</v>
      </c>
      <c r="M42" s="249" t="s">
        <v>371</v>
      </c>
      <c r="N42" s="456" t="s">
        <v>370</v>
      </c>
      <c r="O42" s="249">
        <v>19000</v>
      </c>
      <c r="P42" s="249">
        <v>19500</v>
      </c>
      <c r="Q42" s="249">
        <v>15000</v>
      </c>
      <c r="R42" s="249">
        <v>10000</v>
      </c>
      <c r="S42" s="249">
        <v>8500</v>
      </c>
      <c r="T42" s="459">
        <f t="shared" si="6"/>
        <v>-0.15000000000000002</v>
      </c>
      <c r="U42" s="249">
        <v>20500</v>
      </c>
      <c r="V42" s="249">
        <v>20000</v>
      </c>
      <c r="W42" s="249">
        <v>13000</v>
      </c>
      <c r="X42" s="254">
        <v>11000</v>
      </c>
      <c r="Y42" s="249">
        <v>10500</v>
      </c>
      <c r="Z42" s="468">
        <f t="shared" si="7"/>
        <v>-0.045454545454545414</v>
      </c>
      <c r="AA42" s="249">
        <v>22500</v>
      </c>
      <c r="AB42" s="249">
        <v>19500</v>
      </c>
      <c r="AC42" s="249">
        <v>13000</v>
      </c>
      <c r="AD42" s="249">
        <v>13500</v>
      </c>
      <c r="AE42" s="249">
        <v>10500</v>
      </c>
      <c r="AF42" s="474">
        <f t="shared" si="8"/>
        <v>-0.2222222222222222</v>
      </c>
      <c r="AG42" s="249">
        <v>23000</v>
      </c>
      <c r="AH42" s="249">
        <v>19500</v>
      </c>
      <c r="AI42" s="249">
        <v>13000</v>
      </c>
      <c r="AJ42" s="249">
        <v>13000</v>
      </c>
      <c r="AK42" s="249">
        <v>9500</v>
      </c>
      <c r="AL42" s="483">
        <f t="shared" si="9"/>
        <v>-0.2692307692307693</v>
      </c>
      <c r="AM42" s="569"/>
      <c r="AO42" s="454"/>
      <c r="AP42" s="488"/>
      <c r="AQ42" s="488"/>
      <c r="AR42" s="480"/>
      <c r="AS42" s="454"/>
      <c r="AT42" s="454"/>
      <c r="AU42" s="454"/>
      <c r="BG42" s="336"/>
      <c r="BH42" s="403"/>
      <c r="BI42" s="403"/>
      <c r="BO42" s="266"/>
      <c r="BP42" s="238"/>
      <c r="BQ42" s="238"/>
      <c r="BR42" s="239"/>
      <c r="BS42" s="165"/>
    </row>
    <row r="43" spans="1:71" ht="14.25">
      <c r="A43" s="568" t="s">
        <v>64</v>
      </c>
      <c r="B43" s="138" t="s">
        <v>141</v>
      </c>
      <c r="C43" s="241">
        <v>19000</v>
      </c>
      <c r="D43" s="241">
        <v>20500</v>
      </c>
      <c r="E43" s="241">
        <v>16500</v>
      </c>
      <c r="F43" s="241">
        <v>10000</v>
      </c>
      <c r="G43" s="241">
        <v>7500</v>
      </c>
      <c r="H43" s="423">
        <f t="shared" si="10"/>
        <v>-0.25</v>
      </c>
      <c r="I43" s="241">
        <v>19000</v>
      </c>
      <c r="J43" s="241">
        <v>21500</v>
      </c>
      <c r="K43" s="241">
        <v>16000</v>
      </c>
      <c r="L43" s="418">
        <v>9000</v>
      </c>
      <c r="M43" s="241">
        <v>6500</v>
      </c>
      <c r="N43" s="423">
        <f t="shared" si="11"/>
        <v>-0.2777777777777778</v>
      </c>
      <c r="O43" s="241">
        <v>19000</v>
      </c>
      <c r="P43" s="241">
        <v>20500</v>
      </c>
      <c r="Q43" s="241">
        <v>15000</v>
      </c>
      <c r="R43" s="241">
        <v>11000</v>
      </c>
      <c r="S43" s="241">
        <v>8000</v>
      </c>
      <c r="T43" s="457">
        <f t="shared" si="6"/>
        <v>-0.2727272727272727</v>
      </c>
      <c r="U43" s="241">
        <v>20500</v>
      </c>
      <c r="V43" s="241">
        <v>20500</v>
      </c>
      <c r="W43" s="241">
        <v>13500</v>
      </c>
      <c r="X43" s="252">
        <v>12000</v>
      </c>
      <c r="Y43" s="241">
        <v>10000</v>
      </c>
      <c r="Z43" s="466">
        <f t="shared" si="7"/>
        <v>-0.16666666666666663</v>
      </c>
      <c r="AA43" s="241">
        <v>22000</v>
      </c>
      <c r="AB43" s="241">
        <v>21000</v>
      </c>
      <c r="AC43" s="241">
        <v>13500</v>
      </c>
      <c r="AD43" s="241">
        <v>13000</v>
      </c>
      <c r="AE43" s="241">
        <v>11000</v>
      </c>
      <c r="AF43" s="472">
        <f t="shared" si="8"/>
        <v>-0.15384615384615385</v>
      </c>
      <c r="AG43" s="241">
        <v>23000</v>
      </c>
      <c r="AH43" s="241">
        <v>21000</v>
      </c>
      <c r="AI43" s="241">
        <v>13500</v>
      </c>
      <c r="AJ43" s="241">
        <v>13000</v>
      </c>
      <c r="AK43" s="241">
        <v>9000</v>
      </c>
      <c r="AL43" s="481">
        <f t="shared" si="9"/>
        <v>-0.3076923076923077</v>
      </c>
      <c r="AM43" s="568" t="s">
        <v>64</v>
      </c>
      <c r="AO43" s="454"/>
      <c r="AP43" s="488"/>
      <c r="AQ43" s="488"/>
      <c r="AR43" s="480"/>
      <c r="AS43" s="454"/>
      <c r="AT43" s="454"/>
      <c r="AU43" s="454"/>
      <c r="BG43" s="336"/>
      <c r="BH43" s="403"/>
      <c r="BI43" s="403"/>
      <c r="BO43" s="266"/>
      <c r="BP43" s="238"/>
      <c r="BQ43" s="238"/>
      <c r="BR43" s="239"/>
      <c r="BS43" s="165"/>
    </row>
    <row r="44" spans="1:71" ht="14.25">
      <c r="A44" s="569"/>
      <c r="B44" s="139" t="s">
        <v>140</v>
      </c>
      <c r="C44" s="244">
        <v>21000</v>
      </c>
      <c r="D44" s="244">
        <v>21500</v>
      </c>
      <c r="E44" s="244">
        <v>18000</v>
      </c>
      <c r="F44" s="244">
        <v>11000</v>
      </c>
      <c r="G44" s="244">
        <v>9000</v>
      </c>
      <c r="H44" s="425">
        <f t="shared" si="10"/>
        <v>-0.18181818181818177</v>
      </c>
      <c r="I44" s="244">
        <v>21000</v>
      </c>
      <c r="J44" s="244">
        <v>22500</v>
      </c>
      <c r="K44" s="244">
        <v>16500</v>
      </c>
      <c r="L44" s="419">
        <v>10000</v>
      </c>
      <c r="M44" s="249" t="s">
        <v>371</v>
      </c>
      <c r="N44" s="456" t="s">
        <v>370</v>
      </c>
      <c r="O44" s="244">
        <v>21000</v>
      </c>
      <c r="P44" s="244">
        <v>22500</v>
      </c>
      <c r="Q44" s="244">
        <v>16000</v>
      </c>
      <c r="R44" s="244">
        <v>11000</v>
      </c>
      <c r="S44" s="244">
        <v>9000</v>
      </c>
      <c r="T44" s="458">
        <f t="shared" si="6"/>
        <v>-0.18181818181818177</v>
      </c>
      <c r="U44" s="244">
        <v>22500</v>
      </c>
      <c r="V44" s="244">
        <v>22000</v>
      </c>
      <c r="W44" s="244">
        <v>15000</v>
      </c>
      <c r="X44" s="253">
        <v>13000</v>
      </c>
      <c r="Y44" s="244">
        <v>11000</v>
      </c>
      <c r="Z44" s="467">
        <f t="shared" si="7"/>
        <v>-0.15384615384615385</v>
      </c>
      <c r="AA44" s="244">
        <v>23500</v>
      </c>
      <c r="AB44" s="244">
        <v>22500</v>
      </c>
      <c r="AC44" s="244">
        <v>15000</v>
      </c>
      <c r="AD44" s="244">
        <v>14000</v>
      </c>
      <c r="AE44" s="244">
        <v>11500</v>
      </c>
      <c r="AF44" s="473">
        <f t="shared" si="8"/>
        <v>-0.1785714285714286</v>
      </c>
      <c r="AG44" s="244">
        <v>24000</v>
      </c>
      <c r="AH44" s="244">
        <v>22500</v>
      </c>
      <c r="AI44" s="244">
        <v>16000</v>
      </c>
      <c r="AJ44" s="244">
        <v>13000</v>
      </c>
      <c r="AK44" s="244">
        <v>11500</v>
      </c>
      <c r="AL44" s="482">
        <f t="shared" si="9"/>
        <v>-0.11538461538461542</v>
      </c>
      <c r="AM44" s="569"/>
      <c r="AO44" s="454"/>
      <c r="AP44" s="488"/>
      <c r="AQ44" s="488"/>
      <c r="AR44" s="480"/>
      <c r="AS44" s="454"/>
      <c r="AT44" s="454"/>
      <c r="AU44" s="454"/>
      <c r="BG44" s="336"/>
      <c r="BH44" s="403"/>
      <c r="BI44" s="403"/>
      <c r="BO44" s="266"/>
      <c r="BP44" s="238"/>
      <c r="BQ44" s="238"/>
      <c r="BR44" s="239"/>
      <c r="BS44" s="165"/>
    </row>
    <row r="45" spans="1:71" ht="14.25">
      <c r="A45" s="568" t="s">
        <v>65</v>
      </c>
      <c r="B45" s="138" t="s">
        <v>141</v>
      </c>
      <c r="C45" s="241">
        <v>19000</v>
      </c>
      <c r="D45" s="241">
        <v>20000</v>
      </c>
      <c r="E45" s="241">
        <v>15000</v>
      </c>
      <c r="F45" s="241">
        <v>7750</v>
      </c>
      <c r="G45" s="241">
        <v>7250</v>
      </c>
      <c r="H45" s="423">
        <f t="shared" si="10"/>
        <v>-0.06451612903225812</v>
      </c>
      <c r="I45" s="241">
        <v>19000</v>
      </c>
      <c r="J45" s="241">
        <v>20000</v>
      </c>
      <c r="K45" s="241">
        <v>14000</v>
      </c>
      <c r="L45" s="418">
        <v>7750</v>
      </c>
      <c r="M45" s="241">
        <v>5750</v>
      </c>
      <c r="N45" s="423">
        <f t="shared" si="11"/>
        <v>-0.25806451612903225</v>
      </c>
      <c r="O45" s="241">
        <v>19000</v>
      </c>
      <c r="P45" s="241">
        <v>19000</v>
      </c>
      <c r="Q45" s="241">
        <v>13000</v>
      </c>
      <c r="R45" s="241">
        <v>8500</v>
      </c>
      <c r="S45" s="241">
        <v>7750</v>
      </c>
      <c r="T45" s="457">
        <f t="shared" si="6"/>
        <v>-0.08823529411764708</v>
      </c>
      <c r="U45" s="241">
        <v>20500</v>
      </c>
      <c r="V45" s="241">
        <v>19000</v>
      </c>
      <c r="W45" s="241">
        <v>13000</v>
      </c>
      <c r="X45" s="252">
        <v>9500</v>
      </c>
      <c r="Y45" s="241">
        <v>8000</v>
      </c>
      <c r="Z45" s="466">
        <f t="shared" si="7"/>
        <v>-0.1578947368421053</v>
      </c>
      <c r="AA45" s="241">
        <v>22000</v>
      </c>
      <c r="AB45" s="241">
        <v>19000</v>
      </c>
      <c r="AC45" s="241">
        <v>13000</v>
      </c>
      <c r="AD45" s="241">
        <v>11000</v>
      </c>
      <c r="AE45" s="241">
        <v>9000</v>
      </c>
      <c r="AF45" s="472">
        <f t="shared" si="8"/>
        <v>-0.18181818181818177</v>
      </c>
      <c r="AG45" s="241">
        <v>23000</v>
      </c>
      <c r="AH45" s="241">
        <v>19000</v>
      </c>
      <c r="AI45" s="241">
        <v>13000</v>
      </c>
      <c r="AJ45" s="241">
        <v>11000</v>
      </c>
      <c r="AK45" s="241">
        <v>9000</v>
      </c>
      <c r="AL45" s="481">
        <f t="shared" si="9"/>
        <v>-0.18181818181818177</v>
      </c>
      <c r="AM45" s="568" t="s">
        <v>65</v>
      </c>
      <c r="AO45" s="454"/>
      <c r="AP45" s="488"/>
      <c r="AQ45" s="488"/>
      <c r="AR45" s="480"/>
      <c r="AS45" s="454"/>
      <c r="AT45" s="454"/>
      <c r="AU45" s="454"/>
      <c r="BG45" s="336"/>
      <c r="BH45" s="403"/>
      <c r="BI45" s="403"/>
      <c r="BO45" s="266"/>
      <c r="BP45" s="238"/>
      <c r="BQ45" s="238"/>
      <c r="BR45" s="239"/>
      <c r="BS45" s="165"/>
    </row>
    <row r="46" spans="1:71" ht="14.25">
      <c r="A46" s="569"/>
      <c r="B46" s="139" t="s">
        <v>140</v>
      </c>
      <c r="C46" s="244">
        <v>21000</v>
      </c>
      <c r="D46" s="244">
        <v>21000</v>
      </c>
      <c r="E46" s="244">
        <v>17000</v>
      </c>
      <c r="F46" s="244">
        <v>9500</v>
      </c>
      <c r="G46" s="244">
        <v>8500</v>
      </c>
      <c r="H46" s="425">
        <f t="shared" si="10"/>
        <v>-0.10526315789473684</v>
      </c>
      <c r="I46" s="244">
        <v>21000</v>
      </c>
      <c r="J46" s="244">
        <v>21000</v>
      </c>
      <c r="K46" s="244">
        <v>15000</v>
      </c>
      <c r="L46" s="419">
        <v>8000</v>
      </c>
      <c r="M46" s="249" t="s">
        <v>371</v>
      </c>
      <c r="N46" s="456" t="s">
        <v>370</v>
      </c>
      <c r="O46" s="244">
        <v>21000</v>
      </c>
      <c r="P46" s="244">
        <v>21000</v>
      </c>
      <c r="Q46" s="244">
        <v>15000</v>
      </c>
      <c r="R46" s="244">
        <v>9500</v>
      </c>
      <c r="S46" s="244">
        <v>8500</v>
      </c>
      <c r="T46" s="458">
        <f t="shared" si="6"/>
        <v>-0.10526315789473684</v>
      </c>
      <c r="U46" s="244">
        <v>21000</v>
      </c>
      <c r="V46" s="244">
        <v>21000</v>
      </c>
      <c r="W46" s="244">
        <v>13000</v>
      </c>
      <c r="X46" s="253">
        <v>11000</v>
      </c>
      <c r="Y46" s="244">
        <v>9500</v>
      </c>
      <c r="Z46" s="467">
        <f t="shared" si="7"/>
        <v>-0.13636363636363635</v>
      </c>
      <c r="AA46" s="244">
        <v>22500</v>
      </c>
      <c r="AB46" s="244">
        <v>21000</v>
      </c>
      <c r="AC46" s="244">
        <v>13000</v>
      </c>
      <c r="AD46" s="244">
        <v>13000</v>
      </c>
      <c r="AE46" s="244">
        <v>11000</v>
      </c>
      <c r="AF46" s="473">
        <f t="shared" si="8"/>
        <v>-0.15384615384615385</v>
      </c>
      <c r="AG46" s="244">
        <v>23000</v>
      </c>
      <c r="AH46" s="244">
        <v>21000</v>
      </c>
      <c r="AI46" s="244">
        <v>13000</v>
      </c>
      <c r="AJ46" s="244">
        <v>13000</v>
      </c>
      <c r="AK46" s="244">
        <v>10500</v>
      </c>
      <c r="AL46" s="482">
        <f t="shared" si="9"/>
        <v>-0.1923076923076923</v>
      </c>
      <c r="AM46" s="569"/>
      <c r="AO46" s="454"/>
      <c r="AP46" s="488"/>
      <c r="AQ46" s="488"/>
      <c r="AR46" s="480"/>
      <c r="AS46" s="454"/>
      <c r="AT46" s="454"/>
      <c r="AU46" s="454"/>
      <c r="BG46" s="336"/>
      <c r="BH46" s="403"/>
      <c r="BI46" s="403"/>
      <c r="BO46" s="266"/>
      <c r="BP46" s="238"/>
      <c r="BQ46" s="238"/>
      <c r="BR46" s="239"/>
      <c r="BS46" s="165"/>
    </row>
    <row r="47" spans="1:71" ht="14.25">
      <c r="A47" s="137" t="s">
        <v>66</v>
      </c>
      <c r="B47" s="138" t="s">
        <v>141</v>
      </c>
      <c r="C47" s="241">
        <v>14500</v>
      </c>
      <c r="D47" s="241">
        <v>14000</v>
      </c>
      <c r="E47" s="241">
        <v>11000</v>
      </c>
      <c r="F47" s="241">
        <v>7500</v>
      </c>
      <c r="G47" s="241">
        <v>6500</v>
      </c>
      <c r="H47" s="426">
        <f t="shared" si="10"/>
        <v>-0.1333333333333333</v>
      </c>
      <c r="I47" s="241">
        <v>14500</v>
      </c>
      <c r="J47" s="241">
        <v>14000</v>
      </c>
      <c r="K47" s="241">
        <v>10000</v>
      </c>
      <c r="L47" s="418">
        <v>7000</v>
      </c>
      <c r="M47" s="241">
        <v>6500</v>
      </c>
      <c r="N47" s="426">
        <f t="shared" si="11"/>
        <v>-0.0714285714285714</v>
      </c>
      <c r="O47" s="241">
        <v>14500</v>
      </c>
      <c r="P47" s="241">
        <v>14000</v>
      </c>
      <c r="Q47" s="241">
        <v>10000</v>
      </c>
      <c r="R47" s="241">
        <v>8000</v>
      </c>
      <c r="S47" s="241">
        <v>6500</v>
      </c>
      <c r="T47" s="457">
        <f t="shared" si="6"/>
        <v>-0.1875</v>
      </c>
      <c r="U47" s="241">
        <v>15000</v>
      </c>
      <c r="V47" s="241">
        <v>13000</v>
      </c>
      <c r="W47" s="241">
        <v>9000</v>
      </c>
      <c r="X47" s="252">
        <v>9000</v>
      </c>
      <c r="Y47" s="241">
        <v>6500</v>
      </c>
      <c r="Z47" s="466">
        <f t="shared" si="7"/>
        <v>-0.2777777777777778</v>
      </c>
      <c r="AA47" s="241">
        <v>16250</v>
      </c>
      <c r="AB47" s="241">
        <v>13000</v>
      </c>
      <c r="AC47" s="241">
        <v>9000</v>
      </c>
      <c r="AD47" s="241">
        <v>10500</v>
      </c>
      <c r="AE47" s="241">
        <v>7000</v>
      </c>
      <c r="AF47" s="472">
        <f t="shared" si="8"/>
        <v>-0.33333333333333337</v>
      </c>
      <c r="AG47" s="241">
        <v>16500</v>
      </c>
      <c r="AH47" s="241">
        <v>12000</v>
      </c>
      <c r="AI47" s="241">
        <v>9000</v>
      </c>
      <c r="AJ47" s="241">
        <v>10000</v>
      </c>
      <c r="AK47" s="241">
        <v>7000</v>
      </c>
      <c r="AL47" s="481">
        <f t="shared" si="9"/>
        <v>-0.30000000000000004</v>
      </c>
      <c r="AM47" s="404" t="s">
        <v>66</v>
      </c>
      <c r="AN47" s="228"/>
      <c r="AP47" s="488"/>
      <c r="AQ47" s="488"/>
      <c r="AR47" s="480"/>
      <c r="AS47" s="454"/>
      <c r="AT47" s="454"/>
      <c r="AU47" s="454"/>
      <c r="BG47" s="336"/>
      <c r="BH47" s="403"/>
      <c r="BI47" s="403"/>
      <c r="BO47" s="266"/>
      <c r="BP47" s="238"/>
      <c r="BQ47" s="238"/>
      <c r="BR47" s="239"/>
      <c r="BS47" s="165"/>
    </row>
    <row r="48" spans="1:71" ht="14.25">
      <c r="A48" s="137" t="s">
        <v>52</v>
      </c>
      <c r="B48" s="141" t="s">
        <v>141</v>
      </c>
      <c r="C48" s="250">
        <v>13500</v>
      </c>
      <c r="D48" s="250">
        <v>10000</v>
      </c>
      <c r="E48" s="250">
        <v>8000</v>
      </c>
      <c r="F48" s="250">
        <v>6500</v>
      </c>
      <c r="G48" s="250">
        <v>5750</v>
      </c>
      <c r="H48" s="425">
        <f t="shared" si="10"/>
        <v>-0.11538461538461542</v>
      </c>
      <c r="I48" s="250">
        <v>13500</v>
      </c>
      <c r="J48" s="250">
        <v>11500</v>
      </c>
      <c r="K48" s="250">
        <v>8000</v>
      </c>
      <c r="L48" s="421">
        <v>6500</v>
      </c>
      <c r="M48" s="250">
        <v>5000</v>
      </c>
      <c r="N48" s="425">
        <f t="shared" si="11"/>
        <v>-0.23076923076923073</v>
      </c>
      <c r="O48" s="250">
        <v>13500</v>
      </c>
      <c r="P48" s="250">
        <v>11000</v>
      </c>
      <c r="Q48" s="250">
        <v>8000</v>
      </c>
      <c r="R48" s="250">
        <v>7500</v>
      </c>
      <c r="S48" s="250">
        <v>5500</v>
      </c>
      <c r="T48" s="460">
        <f t="shared" si="6"/>
        <v>-0.2666666666666667</v>
      </c>
      <c r="U48" s="250">
        <v>14250</v>
      </c>
      <c r="V48" s="250">
        <v>11000</v>
      </c>
      <c r="W48" s="250">
        <v>7500</v>
      </c>
      <c r="X48" s="255">
        <v>8500</v>
      </c>
      <c r="Y48" s="250">
        <v>6250</v>
      </c>
      <c r="Z48" s="469">
        <f t="shared" si="7"/>
        <v>-0.2647058823529411</v>
      </c>
      <c r="AA48" s="250">
        <v>13000</v>
      </c>
      <c r="AB48" s="250">
        <v>10000</v>
      </c>
      <c r="AC48" s="250">
        <v>7500</v>
      </c>
      <c r="AD48" s="250">
        <v>9000</v>
      </c>
      <c r="AE48" s="250">
        <v>6500</v>
      </c>
      <c r="AF48" s="475">
        <f t="shared" si="8"/>
        <v>-0.2777777777777778</v>
      </c>
      <c r="AG48" s="250">
        <v>12500</v>
      </c>
      <c r="AH48" s="250">
        <v>9000</v>
      </c>
      <c r="AI48" s="250">
        <v>7000</v>
      </c>
      <c r="AJ48" s="250">
        <v>8000</v>
      </c>
      <c r="AK48" s="250">
        <v>6500</v>
      </c>
      <c r="AL48" s="484">
        <f t="shared" si="9"/>
        <v>-0.1875</v>
      </c>
      <c r="AM48" s="404" t="s">
        <v>52</v>
      </c>
      <c r="AN48" s="228"/>
      <c r="AP48" s="488"/>
      <c r="AQ48" s="488"/>
      <c r="AR48" s="480"/>
      <c r="AS48" s="454"/>
      <c r="AT48" s="454"/>
      <c r="AU48" s="454"/>
      <c r="BG48" s="336"/>
      <c r="BH48" s="403"/>
      <c r="BI48" s="403"/>
      <c r="BO48" s="266"/>
      <c r="BP48" s="238"/>
      <c r="BQ48" s="238"/>
      <c r="BR48" s="239"/>
      <c r="BS48" s="165"/>
    </row>
    <row r="49" spans="1:71" ht="15">
      <c r="A49" s="142" t="s">
        <v>143</v>
      </c>
      <c r="B49" s="143"/>
      <c r="C49" s="251"/>
      <c r="D49" s="251"/>
      <c r="E49" s="251"/>
      <c r="F49" s="251"/>
      <c r="G49" s="251"/>
      <c r="H49" s="423"/>
      <c r="I49" s="251"/>
      <c r="J49" s="251"/>
      <c r="K49" s="251"/>
      <c r="L49" s="251"/>
      <c r="M49" s="251"/>
      <c r="N49" s="251"/>
      <c r="O49" s="251"/>
      <c r="P49" s="251"/>
      <c r="Q49" s="251"/>
      <c r="R49" s="251"/>
      <c r="S49" s="251"/>
      <c r="T49" s="251"/>
      <c r="U49" s="251"/>
      <c r="V49" s="251"/>
      <c r="W49" s="251"/>
      <c r="X49" s="256"/>
      <c r="Y49" s="251"/>
      <c r="Z49" s="470"/>
      <c r="AA49" s="251"/>
      <c r="AB49" s="251"/>
      <c r="AC49" s="251"/>
      <c r="AD49" s="251"/>
      <c r="AE49" s="251"/>
      <c r="AF49" s="470"/>
      <c r="AG49" s="251"/>
      <c r="AH49" s="251"/>
      <c r="AI49" s="251"/>
      <c r="AJ49" s="251"/>
      <c r="AK49" s="251"/>
      <c r="AL49" s="470"/>
      <c r="AM49" s="17"/>
      <c r="AN49" s="228"/>
      <c r="AO49" s="454"/>
      <c r="AP49" s="488"/>
      <c r="AQ49" s="488"/>
      <c r="AR49" s="480"/>
      <c r="AS49" s="480"/>
      <c r="AU49" s="237"/>
      <c r="BG49" s="336"/>
      <c r="BH49" s="403"/>
      <c r="BI49" s="403"/>
      <c r="BO49" s="266"/>
      <c r="BP49" s="238"/>
      <c r="BQ49" s="238"/>
      <c r="BR49" s="240"/>
      <c r="BS49" s="144"/>
    </row>
    <row r="50" spans="1:68" ht="14.25">
      <c r="A50" s="568" t="s">
        <v>67</v>
      </c>
      <c r="B50" s="138" t="s">
        <v>141</v>
      </c>
      <c r="C50" s="241">
        <v>17000</v>
      </c>
      <c r="D50" s="241">
        <v>19000</v>
      </c>
      <c r="E50" s="241">
        <v>14000</v>
      </c>
      <c r="F50" s="241">
        <v>10000</v>
      </c>
      <c r="G50" s="241">
        <v>13000</v>
      </c>
      <c r="H50" s="423">
        <f t="shared" si="10"/>
        <v>0.30000000000000004</v>
      </c>
      <c r="I50" s="241">
        <v>17000</v>
      </c>
      <c r="J50" s="241">
        <v>19500</v>
      </c>
      <c r="K50" s="241">
        <v>13500</v>
      </c>
      <c r="L50" s="418">
        <v>11500</v>
      </c>
      <c r="M50" s="241">
        <v>10750</v>
      </c>
      <c r="N50" s="423">
        <f aca="true" t="shared" si="12" ref="N50:N57">(M50/L50)-1</f>
        <v>-0.06521739130434778</v>
      </c>
      <c r="O50" s="241">
        <v>17000</v>
      </c>
      <c r="P50" s="241">
        <v>18000</v>
      </c>
      <c r="Q50" s="241">
        <v>13000</v>
      </c>
      <c r="R50" s="241">
        <v>13000</v>
      </c>
      <c r="S50" s="241">
        <v>13000</v>
      </c>
      <c r="T50" s="423">
        <f aca="true" t="shared" si="13" ref="T50:T57">(S50/R50)-1</f>
        <v>0</v>
      </c>
      <c r="U50" s="241">
        <v>20000</v>
      </c>
      <c r="V50" s="241">
        <v>19000</v>
      </c>
      <c r="W50" s="241">
        <v>12500</v>
      </c>
      <c r="X50" s="252">
        <v>16000</v>
      </c>
      <c r="Y50" s="241">
        <v>15500</v>
      </c>
      <c r="Z50" s="466">
        <f t="shared" si="7"/>
        <v>-0.03125</v>
      </c>
      <c r="AA50" s="241">
        <v>22000</v>
      </c>
      <c r="AB50" s="241">
        <v>18000</v>
      </c>
      <c r="AC50" s="241">
        <v>13000</v>
      </c>
      <c r="AD50" s="241">
        <v>20000</v>
      </c>
      <c r="AE50" s="241">
        <v>16000</v>
      </c>
      <c r="AF50" s="472">
        <f t="shared" si="8"/>
        <v>-0.19999999999999996</v>
      </c>
      <c r="AG50" s="241">
        <v>23000</v>
      </c>
      <c r="AH50" s="241">
        <v>18000</v>
      </c>
      <c r="AI50" s="241">
        <v>13000</v>
      </c>
      <c r="AJ50" s="241">
        <v>21500</v>
      </c>
      <c r="AK50" s="241">
        <v>14000</v>
      </c>
      <c r="AL50" s="481">
        <f t="shared" si="9"/>
        <v>-0.34883720930232553</v>
      </c>
      <c r="AM50" s="568" t="s">
        <v>67</v>
      </c>
      <c r="AN50" s="403"/>
      <c r="AO50" s="454"/>
      <c r="AP50" s="488"/>
      <c r="AQ50" s="488"/>
      <c r="AR50" s="480"/>
      <c r="AS50" s="480"/>
      <c r="BD50" s="336"/>
      <c r="BE50" s="403"/>
      <c r="BF50" s="403"/>
      <c r="BL50" s="266"/>
      <c r="BM50" s="238"/>
      <c r="BN50" s="238"/>
      <c r="BO50" s="239"/>
      <c r="BP50" s="165"/>
    </row>
    <row r="51" spans="1:68" ht="14.25">
      <c r="A51" s="569"/>
      <c r="B51" s="139" t="s">
        <v>140</v>
      </c>
      <c r="C51" s="244">
        <v>19000</v>
      </c>
      <c r="D51" s="244">
        <v>21000</v>
      </c>
      <c r="E51" s="244">
        <v>15500</v>
      </c>
      <c r="F51" s="244">
        <v>13000</v>
      </c>
      <c r="G51" s="244">
        <v>15500</v>
      </c>
      <c r="H51" s="425">
        <f t="shared" si="10"/>
        <v>0.1923076923076923</v>
      </c>
      <c r="I51" s="244">
        <v>19000</v>
      </c>
      <c r="J51" s="244">
        <v>22000</v>
      </c>
      <c r="K51" s="244">
        <v>16000</v>
      </c>
      <c r="L51" s="419">
        <v>13000</v>
      </c>
      <c r="M51" s="244">
        <v>13000</v>
      </c>
      <c r="N51" s="425">
        <f t="shared" si="12"/>
        <v>0</v>
      </c>
      <c r="O51" s="244">
        <v>20000</v>
      </c>
      <c r="P51" s="244">
        <v>22000</v>
      </c>
      <c r="Q51" s="244">
        <v>15000</v>
      </c>
      <c r="R51" s="244">
        <v>14500</v>
      </c>
      <c r="S51" s="244">
        <v>15000</v>
      </c>
      <c r="T51" s="425">
        <f t="shared" si="13"/>
        <v>0.034482758620689724</v>
      </c>
      <c r="U51" s="244">
        <v>22000</v>
      </c>
      <c r="V51" s="244">
        <v>20000</v>
      </c>
      <c r="W51" s="244">
        <v>14500</v>
      </c>
      <c r="X51" s="253">
        <v>16500</v>
      </c>
      <c r="Y51" s="244">
        <v>16000</v>
      </c>
      <c r="Z51" s="467">
        <f t="shared" si="7"/>
        <v>-0.030303030303030276</v>
      </c>
      <c r="AA51" s="244">
        <v>22500</v>
      </c>
      <c r="AB51" s="244">
        <v>20000</v>
      </c>
      <c r="AC51" s="244">
        <v>13500</v>
      </c>
      <c r="AD51" s="244">
        <v>21250</v>
      </c>
      <c r="AE51" s="244">
        <v>16500</v>
      </c>
      <c r="AF51" s="473">
        <f t="shared" si="8"/>
        <v>-0.22352941176470587</v>
      </c>
      <c r="AG51" s="244">
        <v>24000</v>
      </c>
      <c r="AH51" s="244">
        <v>20000</v>
      </c>
      <c r="AI51" s="244">
        <v>14500</v>
      </c>
      <c r="AJ51" s="244">
        <v>23000</v>
      </c>
      <c r="AK51" s="244">
        <v>16500</v>
      </c>
      <c r="AL51" s="482">
        <f t="shared" si="9"/>
        <v>-0.28260869565217395</v>
      </c>
      <c r="AM51" s="569"/>
      <c r="AN51" s="403"/>
      <c r="AO51" s="454"/>
      <c r="AP51" s="488"/>
      <c r="AQ51" s="488"/>
      <c r="AR51" s="480"/>
      <c r="AS51" s="480"/>
      <c r="BD51" s="336"/>
      <c r="BE51" s="403"/>
      <c r="BF51" s="403"/>
      <c r="BL51" s="266"/>
      <c r="BM51" s="238"/>
      <c r="BN51" s="238"/>
      <c r="BO51" s="239"/>
      <c r="BP51" s="165"/>
    </row>
    <row r="52" spans="1:68" ht="14.25">
      <c r="A52" s="568" t="s">
        <v>68</v>
      </c>
      <c r="B52" s="138" t="s">
        <v>141</v>
      </c>
      <c r="C52" s="241">
        <v>21000</v>
      </c>
      <c r="D52" s="241">
        <v>22000</v>
      </c>
      <c r="E52" s="241">
        <v>16000</v>
      </c>
      <c r="F52" s="241">
        <v>15500</v>
      </c>
      <c r="G52" s="241">
        <v>17000</v>
      </c>
      <c r="H52" s="423">
        <f t="shared" si="10"/>
        <v>0.09677419354838701</v>
      </c>
      <c r="I52" s="241">
        <v>21000</v>
      </c>
      <c r="J52" s="241">
        <v>22000</v>
      </c>
      <c r="K52" s="241">
        <v>16000</v>
      </c>
      <c r="L52" s="418">
        <v>15000</v>
      </c>
      <c r="M52" s="241">
        <v>15000</v>
      </c>
      <c r="N52" s="423">
        <f t="shared" si="12"/>
        <v>0</v>
      </c>
      <c r="O52" s="241">
        <v>22500</v>
      </c>
      <c r="P52" s="241">
        <v>19500</v>
      </c>
      <c r="Q52" s="241">
        <v>15000</v>
      </c>
      <c r="R52" s="241">
        <v>19000</v>
      </c>
      <c r="S52" s="241">
        <v>15000</v>
      </c>
      <c r="T52" s="423">
        <f t="shared" si="13"/>
        <v>-0.21052631578947367</v>
      </c>
      <c r="U52" s="241">
        <v>23500</v>
      </c>
      <c r="V52" s="241">
        <v>22000</v>
      </c>
      <c r="W52" s="241">
        <v>15000</v>
      </c>
      <c r="X52" s="252">
        <v>23000</v>
      </c>
      <c r="Y52" s="241">
        <v>17500</v>
      </c>
      <c r="Z52" s="466">
        <f t="shared" si="7"/>
        <v>-0.23913043478260865</v>
      </c>
      <c r="AA52" s="241">
        <v>24500</v>
      </c>
      <c r="AB52" s="241">
        <v>21000</v>
      </c>
      <c r="AC52" s="241">
        <v>15000</v>
      </c>
      <c r="AD52" s="241">
        <v>24000</v>
      </c>
      <c r="AE52" s="241">
        <v>18000</v>
      </c>
      <c r="AF52" s="472">
        <f t="shared" si="8"/>
        <v>-0.25</v>
      </c>
      <c r="AG52" s="241">
        <v>25000</v>
      </c>
      <c r="AH52" s="241">
        <v>21000</v>
      </c>
      <c r="AI52" s="241">
        <v>15000</v>
      </c>
      <c r="AJ52" s="241">
        <v>25000</v>
      </c>
      <c r="AK52" s="241">
        <v>17000</v>
      </c>
      <c r="AL52" s="481">
        <f t="shared" si="9"/>
        <v>-0.31999999999999995</v>
      </c>
      <c r="AM52" s="568" t="s">
        <v>68</v>
      </c>
      <c r="AN52" s="403"/>
      <c r="AO52" s="403"/>
      <c r="AP52" s="488"/>
      <c r="AQ52" s="488"/>
      <c r="AR52" s="480"/>
      <c r="AS52" s="480"/>
      <c r="BD52" s="336"/>
      <c r="BE52" s="403"/>
      <c r="BF52" s="403"/>
      <c r="BL52" s="266"/>
      <c r="BM52" s="238"/>
      <c r="BN52" s="238"/>
      <c r="BO52" s="239"/>
      <c r="BP52" s="165"/>
    </row>
    <row r="53" spans="1:68" ht="14.25">
      <c r="A53" s="569"/>
      <c r="B53" s="139" t="s">
        <v>140</v>
      </c>
      <c r="C53" s="244">
        <v>21000</v>
      </c>
      <c r="D53" s="244">
        <v>22000</v>
      </c>
      <c r="E53" s="244">
        <v>17500</v>
      </c>
      <c r="F53" s="244">
        <v>14500</v>
      </c>
      <c r="G53" s="244">
        <v>19000</v>
      </c>
      <c r="H53" s="425">
        <f t="shared" si="10"/>
        <v>0.31034482758620685</v>
      </c>
      <c r="I53" s="244">
        <v>21000</v>
      </c>
      <c r="J53" s="244">
        <v>22000</v>
      </c>
      <c r="K53" s="244">
        <v>17000</v>
      </c>
      <c r="L53" s="419">
        <v>16000</v>
      </c>
      <c r="M53" s="244">
        <v>16000</v>
      </c>
      <c r="N53" s="425">
        <f t="shared" si="12"/>
        <v>0</v>
      </c>
      <c r="O53" s="244">
        <v>22500</v>
      </c>
      <c r="P53" s="244">
        <v>22000</v>
      </c>
      <c r="Q53" s="244">
        <v>16000</v>
      </c>
      <c r="R53" s="244">
        <v>19000</v>
      </c>
      <c r="S53" s="244">
        <v>16000</v>
      </c>
      <c r="T53" s="425">
        <f t="shared" si="13"/>
        <v>-0.1578947368421053</v>
      </c>
      <c r="U53" s="244">
        <v>26000</v>
      </c>
      <c r="V53" s="244">
        <v>22000</v>
      </c>
      <c r="W53" s="244">
        <v>15000</v>
      </c>
      <c r="X53" s="253">
        <v>24000</v>
      </c>
      <c r="Y53" s="244">
        <v>18000</v>
      </c>
      <c r="Z53" s="467">
        <f t="shared" si="7"/>
        <v>-0.25</v>
      </c>
      <c r="AA53" s="244">
        <v>25500</v>
      </c>
      <c r="AB53" s="244">
        <v>23000</v>
      </c>
      <c r="AC53" s="244">
        <v>16500</v>
      </c>
      <c r="AD53" s="244">
        <v>25000</v>
      </c>
      <c r="AE53" s="244">
        <v>19500</v>
      </c>
      <c r="AF53" s="473">
        <f t="shared" si="8"/>
        <v>-0.21999999999999997</v>
      </c>
      <c r="AG53" s="244">
        <v>26000</v>
      </c>
      <c r="AH53" s="244">
        <v>23000</v>
      </c>
      <c r="AI53" s="244">
        <v>16500</v>
      </c>
      <c r="AJ53" s="244">
        <v>27500</v>
      </c>
      <c r="AK53" s="244">
        <v>19000</v>
      </c>
      <c r="AL53" s="482">
        <f t="shared" si="9"/>
        <v>-0.3090909090909091</v>
      </c>
      <c r="AM53" s="569"/>
      <c r="AN53" s="403"/>
      <c r="AO53" s="403"/>
      <c r="AP53" s="488"/>
      <c r="AQ53" s="488"/>
      <c r="AR53" s="480"/>
      <c r="AS53" s="480"/>
      <c r="BD53" s="336"/>
      <c r="BE53" s="403"/>
      <c r="BF53" s="403"/>
      <c r="BL53" s="266"/>
      <c r="BM53" s="238"/>
      <c r="BN53" s="238"/>
      <c r="BO53" s="239"/>
      <c r="BP53" s="165"/>
    </row>
    <row r="54" spans="1:68" ht="14.25">
      <c r="A54" s="568" t="s">
        <v>53</v>
      </c>
      <c r="B54" s="138" t="s">
        <v>141</v>
      </c>
      <c r="C54" s="241">
        <v>15500</v>
      </c>
      <c r="D54" s="241">
        <v>12000</v>
      </c>
      <c r="E54" s="241">
        <v>11000</v>
      </c>
      <c r="F54" s="241">
        <v>8000</v>
      </c>
      <c r="G54" s="461" t="s">
        <v>194</v>
      </c>
      <c r="H54" s="463" t="s">
        <v>370</v>
      </c>
      <c r="I54" s="241">
        <v>15500</v>
      </c>
      <c r="J54" s="241">
        <v>12500</v>
      </c>
      <c r="K54" s="241">
        <v>11000</v>
      </c>
      <c r="L54" s="418">
        <v>8000</v>
      </c>
      <c r="M54" s="461" t="s">
        <v>194</v>
      </c>
      <c r="N54" s="463" t="s">
        <v>370</v>
      </c>
      <c r="O54" s="241">
        <v>15500</v>
      </c>
      <c r="P54" s="241">
        <v>12500</v>
      </c>
      <c r="Q54" s="241">
        <v>11000</v>
      </c>
      <c r="R54" s="241">
        <v>9500</v>
      </c>
      <c r="S54" s="461" t="s">
        <v>194</v>
      </c>
      <c r="T54" s="463" t="s">
        <v>370</v>
      </c>
      <c r="U54" s="241">
        <v>16750</v>
      </c>
      <c r="V54" s="241">
        <v>12500</v>
      </c>
      <c r="W54" s="241">
        <v>11000</v>
      </c>
      <c r="X54" s="252">
        <v>10500</v>
      </c>
      <c r="Y54" s="241">
        <v>11000</v>
      </c>
      <c r="Z54" s="466">
        <f t="shared" si="7"/>
        <v>0.04761904761904767</v>
      </c>
      <c r="AA54" s="241">
        <v>16750</v>
      </c>
      <c r="AB54" s="241">
        <v>12500</v>
      </c>
      <c r="AC54" s="241">
        <v>11000</v>
      </c>
      <c r="AD54" s="566" t="s">
        <v>314</v>
      </c>
      <c r="AE54" s="241">
        <v>11000</v>
      </c>
      <c r="AF54" s="472"/>
      <c r="AG54" s="241">
        <v>17000</v>
      </c>
      <c r="AH54" s="241">
        <v>12000</v>
      </c>
      <c r="AI54" s="241">
        <v>11000</v>
      </c>
      <c r="AJ54" s="566" t="s">
        <v>314</v>
      </c>
      <c r="AK54" s="241">
        <v>11000</v>
      </c>
      <c r="AL54" s="481"/>
      <c r="AM54" s="568" t="s">
        <v>53</v>
      </c>
      <c r="AN54" s="403"/>
      <c r="AO54" s="403"/>
      <c r="AP54" s="488"/>
      <c r="AQ54" s="488"/>
      <c r="AR54" s="480"/>
      <c r="AS54" s="480"/>
      <c r="BD54" s="336"/>
      <c r="BE54" s="403"/>
      <c r="BF54" s="403"/>
      <c r="BL54" s="266"/>
      <c r="BM54" s="238"/>
      <c r="BN54" s="238"/>
      <c r="BO54" s="239"/>
      <c r="BP54" s="165"/>
    </row>
    <row r="55" spans="1:68" ht="14.25">
      <c r="A55" s="569"/>
      <c r="B55" s="139" t="s">
        <v>140</v>
      </c>
      <c r="C55" s="244">
        <v>15500</v>
      </c>
      <c r="D55" s="244">
        <v>13500</v>
      </c>
      <c r="E55" s="244">
        <v>13500</v>
      </c>
      <c r="F55" s="244">
        <v>9000</v>
      </c>
      <c r="G55" s="462" t="s">
        <v>194</v>
      </c>
      <c r="H55" s="464" t="s">
        <v>370</v>
      </c>
      <c r="I55" s="244">
        <v>15500</v>
      </c>
      <c r="J55" s="244">
        <v>14000</v>
      </c>
      <c r="K55" s="244">
        <v>13000</v>
      </c>
      <c r="L55" s="419">
        <v>9000</v>
      </c>
      <c r="M55" s="462" t="s">
        <v>194</v>
      </c>
      <c r="N55" s="464" t="s">
        <v>370</v>
      </c>
      <c r="O55" s="244">
        <v>16000</v>
      </c>
      <c r="P55" s="244">
        <v>14000</v>
      </c>
      <c r="Q55" s="244">
        <v>13000</v>
      </c>
      <c r="R55" s="244">
        <v>10000</v>
      </c>
      <c r="S55" s="462" t="s">
        <v>194</v>
      </c>
      <c r="T55" s="464" t="s">
        <v>370</v>
      </c>
      <c r="U55" s="244">
        <v>17000</v>
      </c>
      <c r="V55" s="244">
        <v>14000</v>
      </c>
      <c r="W55" s="244">
        <v>13000</v>
      </c>
      <c r="X55" s="253">
        <v>11000</v>
      </c>
      <c r="Y55" s="244"/>
      <c r="Z55" s="467"/>
      <c r="AA55" s="244">
        <v>17500</v>
      </c>
      <c r="AB55" s="244">
        <v>14000</v>
      </c>
      <c r="AC55" s="244">
        <v>13000</v>
      </c>
      <c r="AD55" s="567"/>
      <c r="AE55" s="244"/>
      <c r="AF55" s="473"/>
      <c r="AG55" s="244">
        <v>17500</v>
      </c>
      <c r="AH55" s="244">
        <v>13500</v>
      </c>
      <c r="AI55" s="244">
        <v>13000</v>
      </c>
      <c r="AJ55" s="567"/>
      <c r="AK55" s="244">
        <v>11000</v>
      </c>
      <c r="AL55" s="482"/>
      <c r="AM55" s="569"/>
      <c r="AN55" s="403"/>
      <c r="AO55" s="403"/>
      <c r="AP55" s="488"/>
      <c r="AQ55" s="488"/>
      <c r="AR55" s="480"/>
      <c r="AS55" s="480"/>
      <c r="BD55" s="336"/>
      <c r="BE55" s="403"/>
      <c r="BF55" s="403"/>
      <c r="BL55" s="266"/>
      <c r="BM55" s="238"/>
      <c r="BN55" s="238"/>
      <c r="BO55" s="239"/>
      <c r="BP55" s="165"/>
    </row>
    <row r="56" spans="1:68" ht="14.25">
      <c r="A56" s="137" t="s">
        <v>69</v>
      </c>
      <c r="B56" s="138" t="s">
        <v>141</v>
      </c>
      <c r="C56" s="241">
        <v>13250</v>
      </c>
      <c r="D56" s="241">
        <v>11000</v>
      </c>
      <c r="E56" s="241">
        <v>9000</v>
      </c>
      <c r="F56" s="241">
        <v>8500</v>
      </c>
      <c r="G56" s="241">
        <v>8500</v>
      </c>
      <c r="H56" s="423">
        <f t="shared" si="10"/>
        <v>0</v>
      </c>
      <c r="I56" s="241">
        <v>13250</v>
      </c>
      <c r="J56" s="241">
        <v>11000</v>
      </c>
      <c r="K56" s="241">
        <v>9000</v>
      </c>
      <c r="L56" s="418">
        <v>8000</v>
      </c>
      <c r="M56" s="241">
        <v>6500</v>
      </c>
      <c r="N56" s="423">
        <f t="shared" si="12"/>
        <v>-0.1875</v>
      </c>
      <c r="O56" s="241">
        <v>13000</v>
      </c>
      <c r="P56" s="241">
        <v>11000</v>
      </c>
      <c r="Q56" s="241">
        <v>9000</v>
      </c>
      <c r="R56" s="241">
        <v>8500</v>
      </c>
      <c r="S56" s="241">
        <v>7500</v>
      </c>
      <c r="T56" s="423">
        <f t="shared" si="13"/>
        <v>-0.11764705882352944</v>
      </c>
      <c r="U56" s="241">
        <v>14500</v>
      </c>
      <c r="V56" s="241">
        <v>11000</v>
      </c>
      <c r="W56" s="241">
        <v>9000</v>
      </c>
      <c r="X56" s="252">
        <v>10500</v>
      </c>
      <c r="Y56" s="241">
        <v>8000</v>
      </c>
      <c r="Z56" s="466">
        <f t="shared" si="7"/>
        <v>-0.23809523809523814</v>
      </c>
      <c r="AA56" s="241">
        <v>14500</v>
      </c>
      <c r="AB56" s="241">
        <v>11000</v>
      </c>
      <c r="AC56" s="241">
        <v>8500</v>
      </c>
      <c r="AD56" s="241">
        <v>13000</v>
      </c>
      <c r="AE56" s="241">
        <v>8500</v>
      </c>
      <c r="AF56" s="472">
        <f t="shared" si="8"/>
        <v>-0.34615384615384615</v>
      </c>
      <c r="AG56" s="241">
        <v>15000</v>
      </c>
      <c r="AH56" s="241">
        <v>11000</v>
      </c>
      <c r="AI56" s="241">
        <v>9000</v>
      </c>
      <c r="AJ56" s="241">
        <v>11000</v>
      </c>
      <c r="AK56" s="241">
        <v>8500</v>
      </c>
      <c r="AL56" s="481">
        <f t="shared" si="9"/>
        <v>-0.2272727272727273</v>
      </c>
      <c r="AM56" s="404" t="s">
        <v>69</v>
      </c>
      <c r="AN56" s="403"/>
      <c r="AO56" s="403"/>
      <c r="AP56" s="488"/>
      <c r="AQ56" s="488"/>
      <c r="AR56" s="480"/>
      <c r="AS56" s="480"/>
      <c r="BD56" s="336"/>
      <c r="BE56" s="403"/>
      <c r="BF56" s="403"/>
      <c r="BL56" s="266"/>
      <c r="BM56" s="238"/>
      <c r="BN56" s="238"/>
      <c r="BO56" s="239"/>
      <c r="BP56" s="165"/>
    </row>
    <row r="57" spans="1:68" ht="14.25">
      <c r="A57" s="146" t="s">
        <v>63</v>
      </c>
      <c r="B57" s="141" t="s">
        <v>141</v>
      </c>
      <c r="C57" s="250">
        <v>13500</v>
      </c>
      <c r="D57" s="250">
        <v>11000</v>
      </c>
      <c r="E57" s="250">
        <v>9000</v>
      </c>
      <c r="F57" s="250">
        <v>8500</v>
      </c>
      <c r="G57" s="250">
        <v>8500</v>
      </c>
      <c r="H57" s="426">
        <f t="shared" si="10"/>
        <v>0</v>
      </c>
      <c r="I57" s="250">
        <v>13500</v>
      </c>
      <c r="J57" s="250">
        <v>11000</v>
      </c>
      <c r="K57" s="250">
        <v>9000</v>
      </c>
      <c r="L57" s="421">
        <v>9000</v>
      </c>
      <c r="M57" s="250">
        <v>6500</v>
      </c>
      <c r="N57" s="426">
        <f t="shared" si="12"/>
        <v>-0.2777777777777778</v>
      </c>
      <c r="O57" s="250">
        <v>13000</v>
      </c>
      <c r="P57" s="250">
        <v>11000</v>
      </c>
      <c r="Q57" s="250">
        <v>9000</v>
      </c>
      <c r="R57" s="250">
        <v>9500</v>
      </c>
      <c r="S57" s="250">
        <v>8500</v>
      </c>
      <c r="T57" s="426">
        <f t="shared" si="13"/>
        <v>-0.10526315789473684</v>
      </c>
      <c r="U57" s="250">
        <v>14500</v>
      </c>
      <c r="V57" s="250">
        <v>11000</v>
      </c>
      <c r="W57" s="250">
        <v>9000</v>
      </c>
      <c r="X57" s="255">
        <v>11000</v>
      </c>
      <c r="Y57" s="250">
        <v>8000</v>
      </c>
      <c r="Z57" s="469">
        <f t="shared" si="7"/>
        <v>-0.2727272727272727</v>
      </c>
      <c r="AA57" s="250">
        <v>14500</v>
      </c>
      <c r="AB57" s="250">
        <v>11000</v>
      </c>
      <c r="AC57" s="250">
        <v>10500</v>
      </c>
      <c r="AD57" s="250">
        <v>13500</v>
      </c>
      <c r="AE57" s="250">
        <v>9000</v>
      </c>
      <c r="AF57" s="475">
        <f t="shared" si="8"/>
        <v>-0.33333333333333337</v>
      </c>
      <c r="AG57" s="250">
        <v>15000</v>
      </c>
      <c r="AH57" s="250">
        <v>11000</v>
      </c>
      <c r="AI57" s="250">
        <v>11000</v>
      </c>
      <c r="AJ57" s="250">
        <v>13000</v>
      </c>
      <c r="AK57" s="250">
        <v>8500</v>
      </c>
      <c r="AL57" s="484">
        <f t="shared" si="9"/>
        <v>-0.34615384615384615</v>
      </c>
      <c r="AM57" s="146" t="s">
        <v>63</v>
      </c>
      <c r="AN57" s="403"/>
      <c r="AO57" s="403"/>
      <c r="AP57" s="488"/>
      <c r="AQ57" s="488"/>
      <c r="AR57" s="480"/>
      <c r="AS57" s="480"/>
      <c r="BD57" s="336"/>
      <c r="BE57" s="403"/>
      <c r="BF57" s="403"/>
      <c r="BL57" s="266"/>
      <c r="BM57" s="238"/>
      <c r="BN57" s="238"/>
      <c r="BO57" s="239"/>
      <c r="BP57" s="165"/>
    </row>
    <row r="58" spans="1:50" ht="12.75">
      <c r="A58" s="565" t="s">
        <v>263</v>
      </c>
      <c r="B58" s="565"/>
      <c r="C58" s="565"/>
      <c r="D58" s="565"/>
      <c r="E58" s="565"/>
      <c r="F58" s="565"/>
      <c r="G58" s="565"/>
      <c r="H58" s="565"/>
      <c r="I58" s="565"/>
      <c r="J58" s="565"/>
      <c r="K58" s="565"/>
      <c r="L58" s="565"/>
      <c r="M58" s="565"/>
      <c r="N58" s="565"/>
      <c r="O58" s="565"/>
      <c r="Z58" s="92"/>
      <c r="AA58" s="60"/>
      <c r="AB58" s="60"/>
      <c r="AC58" s="60"/>
      <c r="AD58" s="60"/>
      <c r="AE58" s="60"/>
      <c r="AF58" s="17"/>
      <c r="AG58" s="17"/>
      <c r="AH58" s="17"/>
      <c r="AI58" s="17"/>
      <c r="AJ58" s="17"/>
      <c r="AK58" s="17"/>
      <c r="AL58" s="17"/>
      <c r="AM58" s="17"/>
      <c r="AN58" s="403"/>
      <c r="AO58" s="403"/>
      <c r="AP58" s="488"/>
      <c r="AQ58" s="488"/>
      <c r="AR58" s="480"/>
      <c r="AS58" s="480"/>
      <c r="AU58" s="238"/>
      <c r="AV58" s="238"/>
      <c r="AW58" s="57"/>
      <c r="AX58" s="57"/>
    </row>
    <row r="59" spans="1:48" ht="12.75">
      <c r="A59" s="195" t="s">
        <v>232</v>
      </c>
      <c r="Z59" s="17"/>
      <c r="AA59" s="60"/>
      <c r="AB59" s="60"/>
      <c r="AC59" s="60"/>
      <c r="AD59" s="60"/>
      <c r="AE59" s="60"/>
      <c r="AF59" s="17"/>
      <c r="AG59" s="17"/>
      <c r="AH59" s="17"/>
      <c r="AI59" s="17"/>
      <c r="AJ59" s="17"/>
      <c r="AK59" s="17"/>
      <c r="AL59" s="17"/>
      <c r="AN59" s="403"/>
      <c r="AO59" s="403"/>
      <c r="AP59" s="488"/>
      <c r="AQ59" s="488"/>
      <c r="AR59" s="480"/>
      <c r="AS59" s="480"/>
      <c r="AU59" s="238"/>
      <c r="AV59" s="238"/>
    </row>
    <row r="60" spans="26:48" ht="12.75">
      <c r="Z60" s="92"/>
      <c r="AA60" s="60"/>
      <c r="AB60" s="60"/>
      <c r="AC60" s="60"/>
      <c r="AD60" s="60"/>
      <c r="AE60" s="60"/>
      <c r="AF60" s="17"/>
      <c r="AG60" s="17"/>
      <c r="AH60" s="17"/>
      <c r="AI60" s="17"/>
      <c r="AJ60" s="17"/>
      <c r="AK60" s="17"/>
      <c r="AL60" s="17"/>
      <c r="AN60" s="403"/>
      <c r="AO60" s="403"/>
      <c r="AP60" s="488"/>
      <c r="AQ60" s="488"/>
      <c r="AR60" s="480"/>
      <c r="AS60" s="480"/>
      <c r="AU60" s="238"/>
      <c r="AV60" s="238"/>
    </row>
    <row r="61" spans="27:45" s="403" customFormat="1" ht="12.75">
      <c r="AA61" s="60"/>
      <c r="AB61" s="60"/>
      <c r="AC61" s="60"/>
      <c r="AD61" s="60"/>
      <c r="AE61" s="60"/>
      <c r="AF61" s="17"/>
      <c r="AG61" s="17"/>
      <c r="AH61" s="17"/>
      <c r="AI61" s="17"/>
      <c r="AJ61" s="17"/>
      <c r="AK61" s="17"/>
      <c r="AL61" s="17"/>
      <c r="AP61" s="488"/>
      <c r="AQ61" s="488"/>
      <c r="AR61" s="480"/>
      <c r="AS61" s="480"/>
    </row>
    <row r="62" spans="1:45" s="403" customFormat="1" ht="12.75">
      <c r="A62" s="578" t="s">
        <v>363</v>
      </c>
      <c r="B62" s="578"/>
      <c r="C62" s="578"/>
      <c r="D62" s="578"/>
      <c r="E62" s="578"/>
      <c r="F62" s="578"/>
      <c r="G62" s="578"/>
      <c r="H62" s="578"/>
      <c r="I62" s="578"/>
      <c r="J62" s="578"/>
      <c r="K62" s="578"/>
      <c r="L62" s="578"/>
      <c r="M62" s="578"/>
      <c r="N62" s="578"/>
      <c r="O62" s="578"/>
      <c r="P62" s="578"/>
      <c r="Q62" s="578"/>
      <c r="R62" s="578"/>
      <c r="S62" s="578"/>
      <c r="T62" s="578"/>
      <c r="U62" s="578"/>
      <c r="V62" s="578"/>
      <c r="W62" s="578"/>
      <c r="X62" s="578"/>
      <c r="Y62" s="578"/>
      <c r="Z62" s="578"/>
      <c r="AA62" s="578"/>
      <c r="AB62" s="578"/>
      <c r="AC62" s="578"/>
      <c r="AD62" s="578"/>
      <c r="AE62" s="578"/>
      <c r="AF62" s="578"/>
      <c r="AG62" s="578"/>
      <c r="AH62" s="578"/>
      <c r="AI62" s="578"/>
      <c r="AJ62" s="578"/>
      <c r="AK62" s="578"/>
      <c r="AL62" s="578"/>
      <c r="AP62" s="488"/>
      <c r="AQ62" s="488"/>
      <c r="AR62" s="480"/>
      <c r="AS62" s="480"/>
    </row>
    <row r="63" spans="1:50" s="403" customFormat="1" ht="25.5">
      <c r="A63" s="408" t="s">
        <v>118</v>
      </c>
      <c r="B63" s="406" t="s">
        <v>138</v>
      </c>
      <c r="C63" s="575" t="s">
        <v>181</v>
      </c>
      <c r="D63" s="576"/>
      <c r="E63" s="576"/>
      <c r="F63" s="576"/>
      <c r="G63" s="576"/>
      <c r="H63" s="577"/>
      <c r="I63" s="575" t="s">
        <v>182</v>
      </c>
      <c r="J63" s="576"/>
      <c r="K63" s="576"/>
      <c r="L63" s="576"/>
      <c r="M63" s="576"/>
      <c r="N63" s="577"/>
      <c r="O63" s="575" t="s">
        <v>183</v>
      </c>
      <c r="P63" s="576"/>
      <c r="Q63" s="576"/>
      <c r="R63" s="576"/>
      <c r="S63" s="576"/>
      <c r="T63" s="577"/>
      <c r="U63" s="575" t="s">
        <v>184</v>
      </c>
      <c r="V63" s="576"/>
      <c r="W63" s="576"/>
      <c r="X63" s="576"/>
      <c r="Y63" s="576"/>
      <c r="Z63" s="577"/>
      <c r="AA63" s="575" t="s">
        <v>192</v>
      </c>
      <c r="AB63" s="576"/>
      <c r="AC63" s="576"/>
      <c r="AD63" s="576"/>
      <c r="AE63" s="576"/>
      <c r="AF63" s="577"/>
      <c r="AG63" s="575" t="s">
        <v>193</v>
      </c>
      <c r="AH63" s="576"/>
      <c r="AI63" s="576"/>
      <c r="AJ63" s="576"/>
      <c r="AK63" s="576"/>
      <c r="AL63" s="577"/>
      <c r="AP63" s="488"/>
      <c r="AQ63" s="488"/>
      <c r="AR63" s="480"/>
      <c r="AS63" s="480"/>
      <c r="AU63" s="17"/>
      <c r="AV63" s="17"/>
      <c r="AW63" s="17"/>
      <c r="AX63" s="17"/>
    </row>
    <row r="64" spans="1:50" s="403" customFormat="1" ht="25.5">
      <c r="A64" s="409"/>
      <c r="B64" s="407"/>
      <c r="C64" s="164">
        <v>2011</v>
      </c>
      <c r="D64" s="164">
        <v>2012</v>
      </c>
      <c r="E64" s="155">
        <v>2013</v>
      </c>
      <c r="F64" s="267">
        <v>2014</v>
      </c>
      <c r="G64" s="267">
        <v>2015</v>
      </c>
      <c r="H64" s="422" t="s">
        <v>362</v>
      </c>
      <c r="I64" s="155">
        <v>2011</v>
      </c>
      <c r="J64" s="155">
        <v>2012</v>
      </c>
      <c r="K64" s="155">
        <v>2013</v>
      </c>
      <c r="L64" s="267">
        <v>2014</v>
      </c>
      <c r="M64" s="267">
        <v>2015</v>
      </c>
      <c r="N64" s="422" t="s">
        <v>362</v>
      </c>
      <c r="O64" s="155">
        <v>2011</v>
      </c>
      <c r="P64" s="155">
        <v>2012</v>
      </c>
      <c r="Q64" s="155">
        <v>2013</v>
      </c>
      <c r="R64" s="267">
        <v>2014</v>
      </c>
      <c r="S64" s="267">
        <v>2015</v>
      </c>
      <c r="T64" s="422" t="s">
        <v>362</v>
      </c>
      <c r="U64" s="155">
        <v>2011</v>
      </c>
      <c r="V64" s="155">
        <v>2012</v>
      </c>
      <c r="W64" s="155">
        <v>2013</v>
      </c>
      <c r="X64" s="267">
        <v>2014</v>
      </c>
      <c r="Y64" s="267">
        <v>2015</v>
      </c>
      <c r="Z64" s="422" t="s">
        <v>362</v>
      </c>
      <c r="AA64" s="155">
        <v>2011</v>
      </c>
      <c r="AB64" s="155">
        <v>2012</v>
      </c>
      <c r="AC64" s="155">
        <v>2013</v>
      </c>
      <c r="AD64" s="267">
        <v>2014</v>
      </c>
      <c r="AE64" s="267">
        <v>2015</v>
      </c>
      <c r="AF64" s="422" t="s">
        <v>362</v>
      </c>
      <c r="AG64" s="155">
        <v>2011</v>
      </c>
      <c r="AH64" s="155">
        <v>2012</v>
      </c>
      <c r="AI64" s="155">
        <v>2013</v>
      </c>
      <c r="AJ64" s="267">
        <v>2014</v>
      </c>
      <c r="AK64" s="267">
        <v>2015</v>
      </c>
      <c r="AL64" s="422" t="s">
        <v>362</v>
      </c>
      <c r="AP64" s="488"/>
      <c r="AQ64" s="488"/>
      <c r="AR64" s="480"/>
      <c r="AS64" s="480"/>
      <c r="AU64" s="17"/>
      <c r="AV64" s="17"/>
      <c r="AW64" s="17"/>
      <c r="AX64" s="17"/>
    </row>
    <row r="65" spans="1:53" s="403" customFormat="1" ht="15">
      <c r="A65" s="410" t="s">
        <v>139</v>
      </c>
      <c r="B65" s="410"/>
      <c r="C65" s="140"/>
      <c r="D65" s="57"/>
      <c r="E65" s="123"/>
      <c r="G65" s="59"/>
      <c r="H65" s="59"/>
      <c r="I65" s="57"/>
      <c r="J65" s="57"/>
      <c r="K65" s="124"/>
      <c r="L65" s="59"/>
      <c r="M65" s="59"/>
      <c r="N65" s="59"/>
      <c r="O65" s="57"/>
      <c r="P65" s="57"/>
      <c r="Q65" s="125"/>
      <c r="R65" s="59"/>
      <c r="S65" s="59"/>
      <c r="T65" s="59"/>
      <c r="U65" s="11"/>
      <c r="V65" s="154"/>
      <c r="W65" s="129"/>
      <c r="X65" s="59"/>
      <c r="Y65" s="59"/>
      <c r="Z65" s="59"/>
      <c r="AA65" s="117"/>
      <c r="AB65" s="117"/>
      <c r="AC65" s="132"/>
      <c r="AD65" s="59"/>
      <c r="AE65" s="59"/>
      <c r="AF65" s="59"/>
      <c r="AG65" s="11"/>
      <c r="AH65" s="154"/>
      <c r="AI65" s="132"/>
      <c r="AJ65" s="59"/>
      <c r="AK65" s="59"/>
      <c r="AL65" s="59"/>
      <c r="AP65" s="488"/>
      <c r="AQ65" s="488"/>
      <c r="AR65" s="60"/>
      <c r="AS65" s="480"/>
      <c r="AT65" s="60"/>
      <c r="AU65" s="17"/>
      <c r="AV65" s="17"/>
      <c r="AW65" s="17"/>
      <c r="AX65" s="17"/>
      <c r="AY65" s="17"/>
      <c r="AZ65" s="17"/>
      <c r="BA65" s="17"/>
    </row>
    <row r="66" spans="1:53" s="403" customFormat="1" ht="14.25">
      <c r="A66" s="568" t="s">
        <v>142</v>
      </c>
      <c r="B66" s="138" t="s">
        <v>141</v>
      </c>
      <c r="C66" s="241">
        <v>11500</v>
      </c>
      <c r="D66" s="241">
        <v>11000</v>
      </c>
      <c r="E66" s="241">
        <v>8000</v>
      </c>
      <c r="F66" s="252">
        <v>8500</v>
      </c>
      <c r="G66" s="241">
        <v>6500</v>
      </c>
      <c r="H66" s="481">
        <f aca="true" t="shared" si="14" ref="H66:H86">(G66/F66)-1</f>
        <v>-0.23529411764705888</v>
      </c>
      <c r="I66" s="241">
        <v>11500</v>
      </c>
      <c r="J66" s="241">
        <v>10500</v>
      </c>
      <c r="K66" s="241">
        <v>8000</v>
      </c>
      <c r="L66" s="241">
        <v>7500</v>
      </c>
      <c r="M66" s="241"/>
      <c r="N66" s="241"/>
      <c r="O66" s="241">
        <v>10500</v>
      </c>
      <c r="P66" s="241">
        <v>10000</v>
      </c>
      <c r="Q66" s="241">
        <v>8000</v>
      </c>
      <c r="R66" s="252">
        <v>7500</v>
      </c>
      <c r="S66" s="241"/>
      <c r="T66" s="241"/>
      <c r="U66" s="241">
        <v>10500</v>
      </c>
      <c r="V66" s="241">
        <v>10000</v>
      </c>
      <c r="W66" s="241">
        <v>7500</v>
      </c>
      <c r="X66" s="252">
        <v>7500</v>
      </c>
      <c r="Y66" s="241"/>
      <c r="Z66" s="241"/>
      <c r="AA66" s="241">
        <v>10500</v>
      </c>
      <c r="AB66" s="241">
        <v>9500</v>
      </c>
      <c r="AC66" s="241">
        <v>7500</v>
      </c>
      <c r="AD66" s="384">
        <v>7000</v>
      </c>
      <c r="AE66" s="241"/>
      <c r="AF66" s="241"/>
      <c r="AG66" s="241">
        <v>10500</v>
      </c>
      <c r="AH66" s="241">
        <v>9000</v>
      </c>
      <c r="AI66" s="241">
        <v>7500</v>
      </c>
      <c r="AJ66" s="252">
        <v>6500</v>
      </c>
      <c r="AK66" s="241"/>
      <c r="AL66" s="241"/>
      <c r="AM66" s="568" t="s">
        <v>142</v>
      </c>
      <c r="AP66" s="394"/>
      <c r="AQ66" s="465"/>
      <c r="AR66" s="60"/>
      <c r="AS66" s="480"/>
      <c r="AT66" s="60"/>
      <c r="AU66" s="17"/>
      <c r="AV66" s="17"/>
      <c r="AW66" s="17"/>
      <c r="AX66" s="17"/>
      <c r="AY66" s="17"/>
      <c r="AZ66" s="17"/>
      <c r="BA66" s="17"/>
    </row>
    <row r="67" spans="1:53" s="403" customFormat="1" ht="14.25">
      <c r="A67" s="569"/>
      <c r="B67" s="139" t="s">
        <v>140</v>
      </c>
      <c r="C67" s="244">
        <v>13000</v>
      </c>
      <c r="D67" s="244">
        <v>13000</v>
      </c>
      <c r="E67" s="244">
        <v>9000</v>
      </c>
      <c r="F67" s="253">
        <v>10000</v>
      </c>
      <c r="G67" s="244">
        <v>7500</v>
      </c>
      <c r="H67" s="481">
        <f t="shared" si="14"/>
        <v>-0.25</v>
      </c>
      <c r="I67" s="244">
        <v>13000</v>
      </c>
      <c r="J67" s="244">
        <v>12000</v>
      </c>
      <c r="K67" s="244">
        <v>9000</v>
      </c>
      <c r="L67" s="244">
        <v>9000</v>
      </c>
      <c r="M67" s="244"/>
      <c r="N67" s="244"/>
      <c r="O67" s="244">
        <v>11500</v>
      </c>
      <c r="P67" s="244">
        <v>10750</v>
      </c>
      <c r="Q67" s="244">
        <v>9000</v>
      </c>
      <c r="R67" s="253">
        <v>9000</v>
      </c>
      <c r="S67" s="244"/>
      <c r="T67" s="244"/>
      <c r="U67" s="244">
        <v>11500</v>
      </c>
      <c r="V67" s="244">
        <v>10000</v>
      </c>
      <c r="W67" s="244">
        <v>9000</v>
      </c>
      <c r="X67" s="253">
        <v>8500</v>
      </c>
      <c r="Y67" s="244"/>
      <c r="Z67" s="244"/>
      <c r="AA67" s="244">
        <v>11500</v>
      </c>
      <c r="AB67" s="244">
        <v>9500</v>
      </c>
      <c r="AC67" s="244">
        <v>8000</v>
      </c>
      <c r="AD67" s="385">
        <v>7750</v>
      </c>
      <c r="AE67" s="244"/>
      <c r="AF67" s="244"/>
      <c r="AG67" s="244">
        <v>12000</v>
      </c>
      <c r="AH67" s="244">
        <v>9500</v>
      </c>
      <c r="AI67" s="244">
        <v>8000</v>
      </c>
      <c r="AJ67" s="253">
        <v>8000</v>
      </c>
      <c r="AK67" s="244"/>
      <c r="AL67" s="244"/>
      <c r="AM67" s="569"/>
      <c r="AP67" s="394"/>
      <c r="AQ67" s="465"/>
      <c r="AR67" s="60"/>
      <c r="AS67" s="480"/>
      <c r="AT67" s="60"/>
      <c r="AU67" s="17"/>
      <c r="AV67" s="17"/>
      <c r="AW67" s="17"/>
      <c r="AX67" s="17"/>
      <c r="AY67" s="17"/>
      <c r="AZ67" s="17"/>
      <c r="BA67" s="17"/>
    </row>
    <row r="68" spans="1:53" s="403" customFormat="1" ht="14.25">
      <c r="A68" s="568" t="s">
        <v>137</v>
      </c>
      <c r="B68" s="138" t="s">
        <v>141</v>
      </c>
      <c r="C68" s="241">
        <v>19000</v>
      </c>
      <c r="D68" s="241">
        <v>17000</v>
      </c>
      <c r="E68" s="241">
        <v>11500</v>
      </c>
      <c r="F68" s="252">
        <v>10000</v>
      </c>
      <c r="G68" s="241">
        <v>9000</v>
      </c>
      <c r="H68" s="481">
        <f t="shared" si="14"/>
        <v>-0.09999999999999998</v>
      </c>
      <c r="I68" s="241">
        <v>17000</v>
      </c>
      <c r="J68" s="241">
        <v>17000</v>
      </c>
      <c r="K68" s="241">
        <v>11000</v>
      </c>
      <c r="L68" s="241">
        <v>9500</v>
      </c>
      <c r="M68" s="241"/>
      <c r="N68" s="241"/>
      <c r="O68" s="241">
        <v>16500</v>
      </c>
      <c r="P68" s="241">
        <v>16000</v>
      </c>
      <c r="Q68" s="241">
        <v>11000</v>
      </c>
      <c r="R68" s="252">
        <v>9500</v>
      </c>
      <c r="S68" s="241"/>
      <c r="T68" s="241"/>
      <c r="U68" s="241">
        <v>16500</v>
      </c>
      <c r="V68" s="241">
        <v>16000</v>
      </c>
      <c r="W68" s="241">
        <v>11000</v>
      </c>
      <c r="X68" s="252">
        <v>9000</v>
      </c>
      <c r="Y68" s="241"/>
      <c r="Z68" s="241"/>
      <c r="AA68" s="241">
        <v>16500</v>
      </c>
      <c r="AB68" s="241">
        <v>14500</v>
      </c>
      <c r="AC68" s="241">
        <v>9000</v>
      </c>
      <c r="AD68" s="384">
        <v>8500</v>
      </c>
      <c r="AE68" s="241"/>
      <c r="AF68" s="241"/>
      <c r="AG68" s="241">
        <v>16500</v>
      </c>
      <c r="AH68" s="241">
        <v>14000</v>
      </c>
      <c r="AI68" s="241">
        <v>9000</v>
      </c>
      <c r="AJ68" s="252">
        <v>7750</v>
      </c>
      <c r="AK68" s="241"/>
      <c r="AL68" s="241"/>
      <c r="AM68" s="568" t="s">
        <v>137</v>
      </c>
      <c r="AP68" s="394"/>
      <c r="AQ68" s="465"/>
      <c r="AR68" s="60"/>
      <c r="AS68" s="60"/>
      <c r="AT68" s="60"/>
      <c r="AU68" s="17"/>
      <c r="AV68" s="17"/>
      <c r="AW68" s="17"/>
      <c r="AX68" s="17"/>
      <c r="AY68" s="17"/>
      <c r="AZ68" s="17"/>
      <c r="BA68" s="17"/>
    </row>
    <row r="69" spans="1:53" s="403" customFormat="1" ht="14.25">
      <c r="A69" s="569"/>
      <c r="B69" s="139" t="s">
        <v>140</v>
      </c>
      <c r="C69" s="244">
        <v>21000</v>
      </c>
      <c r="D69" s="244">
        <v>19000</v>
      </c>
      <c r="E69" s="244">
        <v>13500</v>
      </c>
      <c r="F69" s="253">
        <v>12000</v>
      </c>
      <c r="G69" s="244">
        <v>11000</v>
      </c>
      <c r="H69" s="481">
        <f t="shared" si="14"/>
        <v>-0.08333333333333337</v>
      </c>
      <c r="I69" s="244">
        <v>21000</v>
      </c>
      <c r="J69" s="244">
        <v>18500</v>
      </c>
      <c r="K69" s="244">
        <v>13000</v>
      </c>
      <c r="L69" s="244">
        <v>11000</v>
      </c>
      <c r="M69" s="244"/>
      <c r="N69" s="244"/>
      <c r="O69" s="244">
        <v>19000</v>
      </c>
      <c r="P69" s="244">
        <v>17500</v>
      </c>
      <c r="Q69" s="244">
        <v>14500</v>
      </c>
      <c r="R69" s="253">
        <v>11000</v>
      </c>
      <c r="S69" s="244"/>
      <c r="T69" s="244"/>
      <c r="U69" s="244">
        <v>19500</v>
      </c>
      <c r="V69" s="244">
        <v>17500</v>
      </c>
      <c r="W69" s="244">
        <v>12250</v>
      </c>
      <c r="X69" s="253">
        <v>10000</v>
      </c>
      <c r="Y69" s="244"/>
      <c r="Z69" s="244"/>
      <c r="AA69" s="244">
        <v>19500</v>
      </c>
      <c r="AB69" s="244">
        <v>16500</v>
      </c>
      <c r="AC69" s="244">
        <v>11000</v>
      </c>
      <c r="AD69" s="385">
        <v>10000</v>
      </c>
      <c r="AE69" s="244"/>
      <c r="AF69" s="244"/>
      <c r="AG69" s="244">
        <v>20000</v>
      </c>
      <c r="AH69" s="244">
        <v>16000</v>
      </c>
      <c r="AI69" s="244">
        <v>11000</v>
      </c>
      <c r="AJ69" s="253">
        <v>9500</v>
      </c>
      <c r="AK69" s="244"/>
      <c r="AL69" s="244"/>
      <c r="AM69" s="569"/>
      <c r="AP69" s="394"/>
      <c r="AQ69" s="465"/>
      <c r="AR69" s="60"/>
      <c r="AS69" s="60"/>
      <c r="AT69" s="60"/>
      <c r="AU69" s="17"/>
      <c r="AV69" s="17"/>
      <c r="AW69" s="17"/>
      <c r="AX69" s="17"/>
      <c r="AY69" s="17"/>
      <c r="AZ69" s="17"/>
      <c r="BA69" s="17"/>
    </row>
    <row r="70" spans="1:53" s="403" customFormat="1" ht="14.25">
      <c r="A70" s="568" t="s">
        <v>157</v>
      </c>
      <c r="B70" s="138" t="s">
        <v>141</v>
      </c>
      <c r="C70" s="249">
        <v>21000</v>
      </c>
      <c r="D70" s="249">
        <v>17000</v>
      </c>
      <c r="E70" s="249">
        <v>12000</v>
      </c>
      <c r="F70" s="254">
        <v>11000</v>
      </c>
      <c r="G70" s="249">
        <v>9000</v>
      </c>
      <c r="H70" s="481">
        <f t="shared" si="14"/>
        <v>-0.18181818181818177</v>
      </c>
      <c r="I70" s="249">
        <v>19000</v>
      </c>
      <c r="J70" s="249">
        <v>17000</v>
      </c>
      <c r="K70" s="249">
        <v>11000</v>
      </c>
      <c r="L70" s="249">
        <v>10500</v>
      </c>
      <c r="M70" s="249"/>
      <c r="N70" s="249"/>
      <c r="O70" s="249">
        <v>17000</v>
      </c>
      <c r="P70" s="249">
        <v>16000</v>
      </c>
      <c r="Q70" s="249">
        <v>11000</v>
      </c>
      <c r="R70" s="254">
        <v>9500</v>
      </c>
      <c r="S70" s="249"/>
      <c r="T70" s="249"/>
      <c r="U70" s="249">
        <v>17000</v>
      </c>
      <c r="V70" s="249">
        <v>16500</v>
      </c>
      <c r="W70" s="249">
        <v>10750</v>
      </c>
      <c r="X70" s="254">
        <v>8500</v>
      </c>
      <c r="Y70" s="249"/>
      <c r="Z70" s="249"/>
      <c r="AA70" s="249">
        <v>17000</v>
      </c>
      <c r="AB70" s="249">
        <v>15000</v>
      </c>
      <c r="AC70" s="249">
        <v>9000</v>
      </c>
      <c r="AD70" s="386">
        <v>8000</v>
      </c>
      <c r="AE70" s="249"/>
      <c r="AF70" s="249"/>
      <c r="AG70" s="249">
        <v>17000</v>
      </c>
      <c r="AH70" s="249">
        <v>14000</v>
      </c>
      <c r="AI70" s="249">
        <v>9000</v>
      </c>
      <c r="AJ70" s="254">
        <v>7500</v>
      </c>
      <c r="AK70" s="249"/>
      <c r="AL70" s="249"/>
      <c r="AM70" s="568" t="s">
        <v>157</v>
      </c>
      <c r="AP70" s="394"/>
      <c r="AQ70" s="465"/>
      <c r="AR70" s="60"/>
      <c r="AS70" s="60"/>
      <c r="AT70" s="60"/>
      <c r="AU70" s="17"/>
      <c r="AV70" s="17"/>
      <c r="AW70" s="17"/>
      <c r="AX70" s="17"/>
      <c r="AY70" s="17"/>
      <c r="AZ70" s="17"/>
      <c r="BA70" s="17"/>
    </row>
    <row r="71" spans="1:53" s="403" customFormat="1" ht="14.25">
      <c r="A71" s="569"/>
      <c r="B71" s="139" t="s">
        <v>140</v>
      </c>
      <c r="C71" s="249">
        <v>23000</v>
      </c>
      <c r="D71" s="249">
        <v>19000</v>
      </c>
      <c r="E71" s="249">
        <v>13000</v>
      </c>
      <c r="F71" s="254">
        <v>12000</v>
      </c>
      <c r="G71" s="249">
        <v>10500</v>
      </c>
      <c r="H71" s="481">
        <f t="shared" si="14"/>
        <v>-0.125</v>
      </c>
      <c r="I71" s="249">
        <v>21000</v>
      </c>
      <c r="J71" s="249">
        <v>19000</v>
      </c>
      <c r="K71" s="249">
        <v>13000</v>
      </c>
      <c r="L71" s="249">
        <v>11000</v>
      </c>
      <c r="M71" s="249"/>
      <c r="N71" s="249"/>
      <c r="O71" s="249">
        <v>19500</v>
      </c>
      <c r="P71" s="249">
        <v>17000</v>
      </c>
      <c r="Q71" s="249">
        <v>13500</v>
      </c>
      <c r="R71" s="254">
        <v>11000</v>
      </c>
      <c r="S71" s="249"/>
      <c r="T71" s="249"/>
      <c r="U71" s="249">
        <v>19500</v>
      </c>
      <c r="V71" s="249">
        <v>17500</v>
      </c>
      <c r="W71" s="249">
        <v>12000</v>
      </c>
      <c r="X71" s="254">
        <v>9500</v>
      </c>
      <c r="Y71" s="249"/>
      <c r="Z71" s="249"/>
      <c r="AA71" s="249">
        <v>19500</v>
      </c>
      <c r="AB71" s="249">
        <v>16500</v>
      </c>
      <c r="AC71" s="249">
        <v>11000</v>
      </c>
      <c r="AD71" s="386">
        <v>8500</v>
      </c>
      <c r="AE71" s="249"/>
      <c r="AF71" s="249"/>
      <c r="AG71" s="249">
        <v>20500</v>
      </c>
      <c r="AH71" s="249">
        <v>16500</v>
      </c>
      <c r="AI71" s="249">
        <v>11000</v>
      </c>
      <c r="AJ71" s="254">
        <v>8500</v>
      </c>
      <c r="AK71" s="249"/>
      <c r="AL71" s="249"/>
      <c r="AM71" s="569"/>
      <c r="AO71" s="394"/>
      <c r="AP71" s="394"/>
      <c r="AQ71" s="60"/>
      <c r="AR71" s="60"/>
      <c r="AS71" s="60"/>
      <c r="AT71" s="60"/>
      <c r="AU71" s="17"/>
      <c r="AV71" s="17"/>
      <c r="AW71" s="17"/>
      <c r="AX71" s="17"/>
      <c r="AY71" s="17"/>
      <c r="AZ71" s="17"/>
      <c r="BA71" s="17"/>
    </row>
    <row r="72" spans="1:53" s="403" customFormat="1" ht="14.25">
      <c r="A72" s="568" t="s">
        <v>64</v>
      </c>
      <c r="B72" s="138" t="s">
        <v>141</v>
      </c>
      <c r="C72" s="241">
        <v>23000</v>
      </c>
      <c r="D72" s="241">
        <v>21000</v>
      </c>
      <c r="E72" s="241">
        <v>13500</v>
      </c>
      <c r="F72" s="252">
        <v>12000</v>
      </c>
      <c r="G72" s="241">
        <v>10000</v>
      </c>
      <c r="H72" s="481">
        <f t="shared" si="14"/>
        <v>-0.16666666666666663</v>
      </c>
      <c r="I72" s="241">
        <v>22500</v>
      </c>
      <c r="J72" s="241">
        <v>19500</v>
      </c>
      <c r="K72" s="241">
        <v>13000</v>
      </c>
      <c r="L72" s="241">
        <v>11000</v>
      </c>
      <c r="M72" s="241"/>
      <c r="N72" s="241"/>
      <c r="O72" s="241">
        <v>20000</v>
      </c>
      <c r="P72" s="241">
        <v>17500</v>
      </c>
      <c r="Q72" s="241">
        <v>13000</v>
      </c>
      <c r="R72" s="252">
        <v>11000</v>
      </c>
      <c r="S72" s="241"/>
      <c r="T72" s="241"/>
      <c r="U72" s="241">
        <v>20000</v>
      </c>
      <c r="V72" s="241">
        <v>17500</v>
      </c>
      <c r="W72" s="241">
        <v>13000</v>
      </c>
      <c r="X72" s="252">
        <v>9000</v>
      </c>
      <c r="Y72" s="241"/>
      <c r="Z72" s="241"/>
      <c r="AA72" s="241">
        <v>20500</v>
      </c>
      <c r="AB72" s="241">
        <v>17500</v>
      </c>
      <c r="AC72" s="241">
        <v>11000</v>
      </c>
      <c r="AD72" s="384">
        <v>9000</v>
      </c>
      <c r="AE72" s="241"/>
      <c r="AF72" s="241"/>
      <c r="AG72" s="241">
        <v>20500</v>
      </c>
      <c r="AH72" s="241">
        <v>16500</v>
      </c>
      <c r="AI72" s="241">
        <v>10000</v>
      </c>
      <c r="AJ72" s="252">
        <v>8000</v>
      </c>
      <c r="AK72" s="241"/>
      <c r="AL72" s="241"/>
      <c r="AM72" s="568" t="s">
        <v>64</v>
      </c>
      <c r="AO72" s="394"/>
      <c r="AP72" s="394"/>
      <c r="AQ72" s="60"/>
      <c r="AR72" s="60"/>
      <c r="AS72" s="60"/>
      <c r="AT72" s="60"/>
      <c r="AU72" s="17"/>
      <c r="AV72" s="17"/>
      <c r="AW72" s="17"/>
      <c r="AX72" s="17"/>
      <c r="AY72" s="17"/>
      <c r="AZ72" s="17"/>
      <c r="BA72" s="17"/>
    </row>
    <row r="73" spans="1:53" s="403" customFormat="1" ht="14.25">
      <c r="A73" s="569"/>
      <c r="B73" s="139" t="s">
        <v>140</v>
      </c>
      <c r="C73" s="244">
        <v>24000</v>
      </c>
      <c r="D73" s="244">
        <v>22250</v>
      </c>
      <c r="E73" s="244">
        <v>16000</v>
      </c>
      <c r="F73" s="253">
        <v>12000</v>
      </c>
      <c r="G73" s="244">
        <v>11000</v>
      </c>
      <c r="H73" s="481">
        <f t="shared" si="14"/>
        <v>-0.08333333333333337</v>
      </c>
      <c r="I73" s="244">
        <v>23500</v>
      </c>
      <c r="J73" s="244">
        <v>21500</v>
      </c>
      <c r="K73" s="244">
        <v>14000</v>
      </c>
      <c r="L73" s="244">
        <v>11500</v>
      </c>
      <c r="M73" s="244"/>
      <c r="N73" s="244"/>
      <c r="O73" s="244">
        <v>21000</v>
      </c>
      <c r="P73" s="244">
        <v>19000</v>
      </c>
      <c r="Q73" s="244">
        <v>14500</v>
      </c>
      <c r="R73" s="253">
        <v>11000</v>
      </c>
      <c r="S73" s="244"/>
      <c r="T73" s="244"/>
      <c r="U73" s="244">
        <v>21000</v>
      </c>
      <c r="V73" s="244">
        <v>19000</v>
      </c>
      <c r="W73" s="244">
        <v>13500</v>
      </c>
      <c r="X73" s="253">
        <v>10000</v>
      </c>
      <c r="Y73" s="244"/>
      <c r="Z73" s="244"/>
      <c r="AA73" s="244">
        <v>21000</v>
      </c>
      <c r="AB73" s="244">
        <v>17500</v>
      </c>
      <c r="AC73" s="244">
        <v>12000</v>
      </c>
      <c r="AD73" s="385">
        <v>10000</v>
      </c>
      <c r="AE73" s="244"/>
      <c r="AF73" s="244"/>
      <c r="AG73" s="244">
        <v>21000</v>
      </c>
      <c r="AH73" s="244">
        <v>18000</v>
      </c>
      <c r="AI73" s="244">
        <v>11000</v>
      </c>
      <c r="AJ73" s="253">
        <v>9000</v>
      </c>
      <c r="AK73" s="244"/>
      <c r="AL73" s="244"/>
      <c r="AM73" s="569"/>
      <c r="AO73" s="394"/>
      <c r="AP73" s="394"/>
      <c r="AQ73" s="336"/>
      <c r="AR73" s="60"/>
      <c r="AS73" s="60"/>
      <c r="AT73" s="60"/>
      <c r="AU73" s="17"/>
      <c r="AV73" s="17"/>
      <c r="AW73" s="17"/>
      <c r="AX73" s="17"/>
      <c r="AY73" s="17"/>
      <c r="AZ73" s="17"/>
      <c r="BA73" s="17"/>
    </row>
    <row r="74" spans="1:53" s="403" customFormat="1" ht="14.25">
      <c r="A74" s="568" t="s">
        <v>65</v>
      </c>
      <c r="B74" s="138" t="s">
        <v>141</v>
      </c>
      <c r="C74" s="241">
        <v>23000</v>
      </c>
      <c r="D74" s="241">
        <v>19000</v>
      </c>
      <c r="E74" s="241">
        <v>13000</v>
      </c>
      <c r="F74" s="252">
        <v>10000</v>
      </c>
      <c r="G74" s="241">
        <v>9000</v>
      </c>
      <c r="H74" s="481">
        <f t="shared" si="14"/>
        <v>-0.09999999999999998</v>
      </c>
      <c r="I74" s="241">
        <v>23000</v>
      </c>
      <c r="J74" s="241">
        <v>19000</v>
      </c>
      <c r="K74" s="241">
        <v>13000</v>
      </c>
      <c r="L74" s="241">
        <v>9500</v>
      </c>
      <c r="M74" s="241"/>
      <c r="N74" s="241"/>
      <c r="O74" s="241">
        <v>20000</v>
      </c>
      <c r="P74" s="241">
        <v>17500</v>
      </c>
      <c r="Q74" s="241">
        <v>13000</v>
      </c>
      <c r="R74" s="252">
        <v>9500</v>
      </c>
      <c r="S74" s="241"/>
      <c r="T74" s="241"/>
      <c r="U74" s="241">
        <v>20000</v>
      </c>
      <c r="V74" s="241">
        <v>16500</v>
      </c>
      <c r="W74" s="241">
        <v>11000</v>
      </c>
      <c r="X74" s="252">
        <v>8500</v>
      </c>
      <c r="Y74" s="241"/>
      <c r="Z74" s="241"/>
      <c r="AA74" s="241">
        <v>20000</v>
      </c>
      <c r="AB74" s="241">
        <v>16500</v>
      </c>
      <c r="AC74" s="241">
        <v>9000</v>
      </c>
      <c r="AD74" s="384">
        <v>7750</v>
      </c>
      <c r="AE74" s="241"/>
      <c r="AF74" s="241"/>
      <c r="AG74" s="241">
        <v>20000</v>
      </c>
      <c r="AH74" s="241">
        <v>15000</v>
      </c>
      <c r="AI74" s="241">
        <v>9000</v>
      </c>
      <c r="AJ74" s="252">
        <v>7500</v>
      </c>
      <c r="AK74" s="241"/>
      <c r="AL74" s="241"/>
      <c r="AM74" s="568" t="s">
        <v>65</v>
      </c>
      <c r="AO74" s="394"/>
      <c r="AP74" s="394"/>
      <c r="AQ74" s="336"/>
      <c r="AR74" s="60"/>
      <c r="AS74" s="60"/>
      <c r="AT74" s="60"/>
      <c r="AU74" s="17"/>
      <c r="AV74" s="17"/>
      <c r="AW74" s="17"/>
      <c r="AX74" s="17"/>
      <c r="AY74" s="17"/>
      <c r="AZ74" s="17"/>
      <c r="BA74" s="17"/>
    </row>
    <row r="75" spans="1:53" s="403" customFormat="1" ht="14.25">
      <c r="A75" s="569"/>
      <c r="B75" s="139" t="s">
        <v>140</v>
      </c>
      <c r="C75" s="244">
        <v>23000</v>
      </c>
      <c r="D75" s="244">
        <v>21000</v>
      </c>
      <c r="E75" s="244">
        <v>13000</v>
      </c>
      <c r="F75" s="253">
        <v>11000</v>
      </c>
      <c r="G75" s="244">
        <v>10500</v>
      </c>
      <c r="H75" s="481">
        <f t="shared" si="14"/>
        <v>-0.045454545454545414</v>
      </c>
      <c r="I75" s="244">
        <v>23000</v>
      </c>
      <c r="J75" s="244">
        <v>21000</v>
      </c>
      <c r="K75" s="244">
        <v>13000</v>
      </c>
      <c r="L75" s="244">
        <v>11000</v>
      </c>
      <c r="M75" s="244"/>
      <c r="N75" s="244"/>
      <c r="O75" s="244">
        <v>21500</v>
      </c>
      <c r="P75" s="244">
        <v>18000</v>
      </c>
      <c r="Q75" s="244">
        <v>13000</v>
      </c>
      <c r="R75" s="253">
        <v>10000</v>
      </c>
      <c r="S75" s="244"/>
      <c r="T75" s="244"/>
      <c r="U75" s="244">
        <v>21500</v>
      </c>
      <c r="V75" s="244">
        <v>18000</v>
      </c>
      <c r="W75" s="244">
        <v>12000</v>
      </c>
      <c r="X75" s="253">
        <v>9000</v>
      </c>
      <c r="Y75" s="244"/>
      <c r="Z75" s="244"/>
      <c r="AA75" s="244">
        <v>21500</v>
      </c>
      <c r="AB75" s="244">
        <v>18000</v>
      </c>
      <c r="AC75" s="244">
        <v>11000</v>
      </c>
      <c r="AD75" s="385">
        <v>8500</v>
      </c>
      <c r="AE75" s="244"/>
      <c r="AF75" s="244"/>
      <c r="AG75" s="244">
        <v>21500</v>
      </c>
      <c r="AH75" s="244">
        <v>17000</v>
      </c>
      <c r="AI75" s="244">
        <v>11000</v>
      </c>
      <c r="AJ75" s="253">
        <v>8500</v>
      </c>
      <c r="AK75" s="244"/>
      <c r="AL75" s="244"/>
      <c r="AM75" s="569"/>
      <c r="AO75" s="394"/>
      <c r="AP75" s="394"/>
      <c r="AQ75" s="336"/>
      <c r="AR75" s="60"/>
      <c r="AS75" s="60"/>
      <c r="AT75" s="60"/>
      <c r="AU75" s="17"/>
      <c r="AV75" s="17"/>
      <c r="AW75" s="17"/>
      <c r="AX75" s="17"/>
      <c r="AY75" s="17"/>
      <c r="AZ75" s="17"/>
      <c r="BA75" s="17"/>
    </row>
    <row r="76" spans="1:53" s="403" customFormat="1" ht="14.25">
      <c r="A76" s="404" t="s">
        <v>66</v>
      </c>
      <c r="B76" s="138" t="s">
        <v>141</v>
      </c>
      <c r="C76" s="241">
        <v>15000</v>
      </c>
      <c r="D76" s="241">
        <v>11000</v>
      </c>
      <c r="E76" s="241">
        <v>9000</v>
      </c>
      <c r="F76" s="252">
        <v>10000</v>
      </c>
      <c r="G76" s="241">
        <v>6500</v>
      </c>
      <c r="H76" s="481">
        <f t="shared" si="14"/>
        <v>-0.35</v>
      </c>
      <c r="I76" s="241">
        <v>14000</v>
      </c>
      <c r="J76" s="241">
        <v>11000</v>
      </c>
      <c r="K76" s="241">
        <v>9000</v>
      </c>
      <c r="L76" s="241">
        <v>9000</v>
      </c>
      <c r="M76" s="241"/>
      <c r="N76" s="241"/>
      <c r="O76" s="241">
        <v>12000</v>
      </c>
      <c r="P76" s="241">
        <v>11000</v>
      </c>
      <c r="Q76" s="241">
        <v>9000</v>
      </c>
      <c r="R76" s="252">
        <v>8500</v>
      </c>
      <c r="S76" s="241"/>
      <c r="T76" s="241"/>
      <c r="U76" s="241">
        <v>12000</v>
      </c>
      <c r="V76" s="241">
        <v>11000</v>
      </c>
      <c r="W76" s="241">
        <v>7750</v>
      </c>
      <c r="X76" s="252">
        <v>7500</v>
      </c>
      <c r="Y76" s="241"/>
      <c r="Z76" s="241"/>
      <c r="AA76" s="241">
        <v>19000</v>
      </c>
      <c r="AB76" s="241">
        <v>11000</v>
      </c>
      <c r="AC76" s="241">
        <v>7000</v>
      </c>
      <c r="AD76" s="384">
        <v>7000</v>
      </c>
      <c r="AE76" s="241"/>
      <c r="AF76" s="241"/>
      <c r="AG76" s="241">
        <v>15500</v>
      </c>
      <c r="AH76" s="241">
        <v>11000</v>
      </c>
      <c r="AI76" s="241">
        <v>7000</v>
      </c>
      <c r="AJ76" s="252">
        <v>6500</v>
      </c>
      <c r="AK76" s="241"/>
      <c r="AL76" s="241"/>
      <c r="AM76" s="489" t="s">
        <v>66</v>
      </c>
      <c r="AN76" s="11"/>
      <c r="AO76" s="394"/>
      <c r="AP76" s="394"/>
      <c r="AQ76" s="336"/>
      <c r="AR76" s="60"/>
      <c r="AS76" s="11"/>
      <c r="AT76" s="11"/>
      <c r="AU76" s="237"/>
      <c r="AV76" s="17"/>
      <c r="AW76" s="17"/>
      <c r="AX76" s="17"/>
      <c r="AY76" s="17"/>
      <c r="AZ76" s="17"/>
      <c r="BA76" s="17"/>
    </row>
    <row r="77" spans="1:53" s="403" customFormat="1" ht="14.25">
      <c r="A77" s="404" t="s">
        <v>52</v>
      </c>
      <c r="B77" s="141" t="s">
        <v>141</v>
      </c>
      <c r="C77" s="250">
        <v>11000</v>
      </c>
      <c r="D77" s="250">
        <v>8000</v>
      </c>
      <c r="E77" s="250">
        <v>7000</v>
      </c>
      <c r="F77" s="255">
        <v>7250</v>
      </c>
      <c r="G77" s="250">
        <v>6500</v>
      </c>
      <c r="H77" s="481">
        <f t="shared" si="14"/>
        <v>-0.10344827586206895</v>
      </c>
      <c r="I77" s="250">
        <v>10000</v>
      </c>
      <c r="J77" s="250">
        <v>8000</v>
      </c>
      <c r="K77" s="250">
        <v>6500</v>
      </c>
      <c r="L77" s="250">
        <v>7000</v>
      </c>
      <c r="M77" s="250"/>
      <c r="N77" s="250"/>
      <c r="O77" s="250">
        <v>9500</v>
      </c>
      <c r="P77" s="250">
        <v>8500</v>
      </c>
      <c r="Q77" s="250">
        <v>7500</v>
      </c>
      <c r="R77" s="255">
        <v>7250</v>
      </c>
      <c r="S77" s="250"/>
      <c r="T77" s="250"/>
      <c r="U77" s="250">
        <v>9500</v>
      </c>
      <c r="V77" s="250">
        <v>8500</v>
      </c>
      <c r="W77" s="250">
        <v>6500</v>
      </c>
      <c r="X77" s="255">
        <v>6500</v>
      </c>
      <c r="Y77" s="250"/>
      <c r="Z77" s="250"/>
      <c r="AA77" s="250">
        <v>9500</v>
      </c>
      <c r="AB77" s="250">
        <v>8500</v>
      </c>
      <c r="AC77" s="250">
        <v>6500</v>
      </c>
      <c r="AD77" s="387">
        <v>6000</v>
      </c>
      <c r="AE77" s="250"/>
      <c r="AF77" s="250"/>
      <c r="AG77" s="250">
        <v>10000</v>
      </c>
      <c r="AH77" s="250">
        <v>8000</v>
      </c>
      <c r="AI77" s="250">
        <v>6500</v>
      </c>
      <c r="AJ77" s="255">
        <v>6000</v>
      </c>
      <c r="AK77" s="250"/>
      <c r="AL77" s="250"/>
      <c r="AM77" s="489" t="s">
        <v>52</v>
      </c>
      <c r="AN77" s="11"/>
      <c r="AO77" s="394"/>
      <c r="AP77" s="394"/>
      <c r="AQ77" s="336"/>
      <c r="AR77" s="60"/>
      <c r="AS77" s="11"/>
      <c r="AT77" s="11"/>
      <c r="AU77" s="237"/>
      <c r="AV77" s="17"/>
      <c r="AW77" s="17"/>
      <c r="AX77" s="17"/>
      <c r="AY77" s="17"/>
      <c r="AZ77" s="17"/>
      <c r="BA77" s="17"/>
    </row>
    <row r="78" spans="1:53" s="403" customFormat="1" ht="15.75" thickBot="1">
      <c r="A78" s="142" t="s">
        <v>143</v>
      </c>
      <c r="B78" s="143"/>
      <c r="C78" s="251"/>
      <c r="D78" s="251"/>
      <c r="E78" s="251"/>
      <c r="F78" s="256"/>
      <c r="G78" s="251"/>
      <c r="H78" s="481"/>
      <c r="I78" s="251"/>
      <c r="J78" s="251"/>
      <c r="K78" s="251"/>
      <c r="L78" s="251"/>
      <c r="M78" s="251"/>
      <c r="N78" s="251"/>
      <c r="O78" s="251"/>
      <c r="P78" s="251"/>
      <c r="Q78" s="251"/>
      <c r="R78" s="256"/>
      <c r="S78" s="251"/>
      <c r="T78" s="251"/>
      <c r="U78" s="251"/>
      <c r="V78" s="251"/>
      <c r="W78" s="251"/>
      <c r="X78" s="256"/>
      <c r="Y78" s="251"/>
      <c r="Z78" s="251"/>
      <c r="AA78" s="251"/>
      <c r="AB78" s="251"/>
      <c r="AC78" s="251"/>
      <c r="AD78" s="256"/>
      <c r="AE78" s="251"/>
      <c r="AF78" s="251"/>
      <c r="AG78" s="251"/>
      <c r="AH78" s="251"/>
      <c r="AI78" s="251"/>
      <c r="AJ78" s="256"/>
      <c r="AK78" s="251"/>
      <c r="AL78" s="251"/>
      <c r="AM78" s="17"/>
      <c r="AN78" s="11"/>
      <c r="AO78" s="394"/>
      <c r="AP78" s="394"/>
      <c r="AQ78" s="336"/>
      <c r="AR78" s="298"/>
      <c r="AS78" s="11"/>
      <c r="AT78" s="11"/>
      <c r="AU78" s="237"/>
      <c r="AV78" s="17"/>
      <c r="AW78" s="17"/>
      <c r="AX78" s="17"/>
      <c r="AY78" s="17"/>
      <c r="AZ78" s="17"/>
      <c r="BA78" s="17"/>
    </row>
    <row r="79" spans="1:53" s="403" customFormat="1" ht="15.75">
      <c r="A79" s="568" t="s">
        <v>67</v>
      </c>
      <c r="B79" s="138" t="s">
        <v>141</v>
      </c>
      <c r="C79" s="241">
        <v>23000</v>
      </c>
      <c r="D79" s="241">
        <v>19000</v>
      </c>
      <c r="E79" s="241">
        <v>13000</v>
      </c>
      <c r="F79" s="252">
        <v>19500</v>
      </c>
      <c r="G79" s="241">
        <v>13000</v>
      </c>
      <c r="H79" s="481">
        <f t="shared" si="14"/>
        <v>-0.33333333333333337</v>
      </c>
      <c r="I79" s="241">
        <v>21000</v>
      </c>
      <c r="J79" s="241">
        <v>19000</v>
      </c>
      <c r="K79" s="241">
        <v>13000</v>
      </c>
      <c r="L79" s="241">
        <v>18500</v>
      </c>
      <c r="M79" s="241"/>
      <c r="N79" s="241"/>
      <c r="O79" s="241">
        <v>19000</v>
      </c>
      <c r="P79" s="241">
        <v>16000</v>
      </c>
      <c r="Q79" s="241">
        <v>13000</v>
      </c>
      <c r="R79" s="252">
        <v>17000</v>
      </c>
      <c r="S79" s="241"/>
      <c r="T79" s="241"/>
      <c r="U79" s="241">
        <v>18000</v>
      </c>
      <c r="V79" s="241">
        <v>16000</v>
      </c>
      <c r="W79" s="241">
        <v>12500</v>
      </c>
      <c r="X79" s="252">
        <v>13000</v>
      </c>
      <c r="Y79" s="241"/>
      <c r="Z79" s="241"/>
      <c r="AA79" s="241">
        <v>19000</v>
      </c>
      <c r="AB79" s="241">
        <v>14000</v>
      </c>
      <c r="AC79" s="241">
        <v>11000</v>
      </c>
      <c r="AD79" s="384">
        <v>13000</v>
      </c>
      <c r="AE79" s="241"/>
      <c r="AF79" s="241"/>
      <c r="AG79" s="241">
        <v>19000</v>
      </c>
      <c r="AH79" s="241">
        <v>14000</v>
      </c>
      <c r="AI79" s="241">
        <v>10000</v>
      </c>
      <c r="AJ79" s="252">
        <v>13000</v>
      </c>
      <c r="AK79" s="241"/>
      <c r="AL79" s="241"/>
      <c r="AM79" s="568" t="s">
        <v>67</v>
      </c>
      <c r="AN79" s="11"/>
      <c r="AO79" s="394">
        <v>13000</v>
      </c>
      <c r="AP79" s="499">
        <v>12000</v>
      </c>
      <c r="AQ79" s="336"/>
      <c r="AR79" s="298"/>
      <c r="AS79" s="11"/>
      <c r="AT79" s="11"/>
      <c r="AU79" s="237"/>
      <c r="AV79" s="17"/>
      <c r="AW79" s="17"/>
      <c r="AX79" s="17"/>
      <c r="AY79" s="17"/>
      <c r="AZ79" s="17"/>
      <c r="BA79" s="17"/>
    </row>
    <row r="80" spans="1:53" s="403" customFormat="1" ht="15.75">
      <c r="A80" s="569"/>
      <c r="B80" s="139" t="s">
        <v>140</v>
      </c>
      <c r="C80" s="244">
        <v>24000</v>
      </c>
      <c r="D80" s="244">
        <v>20000</v>
      </c>
      <c r="E80" s="244">
        <v>13500</v>
      </c>
      <c r="F80" s="253">
        <v>22000</v>
      </c>
      <c r="G80" s="244">
        <v>15500</v>
      </c>
      <c r="H80" s="481">
        <f t="shared" si="14"/>
        <v>-0.2954545454545454</v>
      </c>
      <c r="I80" s="244">
        <v>23500</v>
      </c>
      <c r="J80" s="244">
        <v>20000</v>
      </c>
      <c r="K80" s="244">
        <v>13500</v>
      </c>
      <c r="L80" s="244">
        <v>21500</v>
      </c>
      <c r="M80" s="244"/>
      <c r="N80" s="244"/>
      <c r="O80" s="244">
        <v>22000</v>
      </c>
      <c r="P80" s="244">
        <v>19000</v>
      </c>
      <c r="Q80" s="244">
        <v>15500</v>
      </c>
      <c r="R80" s="253">
        <v>21000</v>
      </c>
      <c r="S80" s="244"/>
      <c r="T80" s="244"/>
      <c r="U80" s="244">
        <v>21000</v>
      </c>
      <c r="V80" s="244">
        <v>18000</v>
      </c>
      <c r="W80" s="244">
        <v>13500</v>
      </c>
      <c r="X80" s="253">
        <v>17000</v>
      </c>
      <c r="Y80" s="244"/>
      <c r="Z80" s="244"/>
      <c r="AA80" s="244">
        <v>21500</v>
      </c>
      <c r="AB80" s="244">
        <v>15000</v>
      </c>
      <c r="AC80" s="244">
        <v>12000</v>
      </c>
      <c r="AD80" s="385">
        <v>16500</v>
      </c>
      <c r="AE80" s="244"/>
      <c r="AF80" s="244"/>
      <c r="AG80" s="244">
        <v>21500</v>
      </c>
      <c r="AH80" s="244">
        <v>15000</v>
      </c>
      <c r="AI80" s="244">
        <v>11500</v>
      </c>
      <c r="AJ80" s="253">
        <v>15000</v>
      </c>
      <c r="AK80" s="244"/>
      <c r="AL80" s="244"/>
      <c r="AM80" s="569"/>
      <c r="AN80" s="11"/>
      <c r="AO80" s="488">
        <v>15500</v>
      </c>
      <c r="AP80" s="496">
        <v>14000</v>
      </c>
      <c r="AQ80" s="336"/>
      <c r="AR80" s="298"/>
      <c r="AS80" s="11"/>
      <c r="AT80" s="11"/>
      <c r="AU80" s="11"/>
      <c r="AV80" s="17"/>
      <c r="AW80" s="17"/>
      <c r="AX80" s="17"/>
      <c r="AY80" s="17"/>
      <c r="AZ80" s="17"/>
      <c r="BA80" s="17"/>
    </row>
    <row r="81" spans="1:53" s="403" customFormat="1" ht="15">
      <c r="A81" s="568" t="s">
        <v>68</v>
      </c>
      <c r="B81" s="138" t="s">
        <v>141</v>
      </c>
      <c r="C81" s="241">
        <v>26000</v>
      </c>
      <c r="D81" s="241">
        <v>21000</v>
      </c>
      <c r="E81" s="241">
        <v>14000</v>
      </c>
      <c r="F81" s="252">
        <v>23500</v>
      </c>
      <c r="G81" s="241">
        <v>17000</v>
      </c>
      <c r="H81" s="481">
        <f t="shared" si="14"/>
        <v>-0.276595744680851</v>
      </c>
      <c r="I81" s="241">
        <v>25000</v>
      </c>
      <c r="J81" s="241">
        <v>21000</v>
      </c>
      <c r="K81" s="241">
        <v>14000</v>
      </c>
      <c r="L81" s="241">
        <v>22000</v>
      </c>
      <c r="M81" s="241"/>
      <c r="N81" s="241"/>
      <c r="O81" s="241">
        <v>23500</v>
      </c>
      <c r="P81" s="241">
        <v>19000</v>
      </c>
      <c r="Q81" s="241">
        <v>14000</v>
      </c>
      <c r="R81" s="252">
        <v>21500</v>
      </c>
      <c r="S81" s="241"/>
      <c r="T81" s="241"/>
      <c r="U81" s="241">
        <v>23500</v>
      </c>
      <c r="V81" s="241">
        <v>19000</v>
      </c>
      <c r="W81" s="241">
        <v>15000</v>
      </c>
      <c r="X81" s="252">
        <v>19000</v>
      </c>
      <c r="Y81" s="241"/>
      <c r="Z81" s="241"/>
      <c r="AA81" s="241">
        <v>21500</v>
      </c>
      <c r="AB81" s="241">
        <v>17000</v>
      </c>
      <c r="AC81" s="241">
        <v>15000</v>
      </c>
      <c r="AD81" s="384">
        <v>18000</v>
      </c>
      <c r="AE81" s="241"/>
      <c r="AF81" s="241"/>
      <c r="AG81" s="241">
        <v>21500</v>
      </c>
      <c r="AH81" s="241">
        <v>16000</v>
      </c>
      <c r="AI81" s="241">
        <v>13000</v>
      </c>
      <c r="AJ81" s="252">
        <v>17000</v>
      </c>
      <c r="AK81" s="241"/>
      <c r="AL81" s="241"/>
      <c r="AM81" s="568" t="s">
        <v>68</v>
      </c>
      <c r="AN81" s="11"/>
      <c r="AO81" s="488">
        <v>17000</v>
      </c>
      <c r="AP81" s="500">
        <v>14000</v>
      </c>
      <c r="AQ81" s="336"/>
      <c r="AR81" s="298"/>
      <c r="AS81" s="11"/>
      <c r="AT81" s="11"/>
      <c r="AU81" s="11"/>
      <c r="AV81" s="17"/>
      <c r="AW81" s="17"/>
      <c r="AX81" s="17"/>
      <c r="AY81" s="17"/>
      <c r="AZ81" s="17"/>
      <c r="BA81" s="17"/>
    </row>
    <row r="82" spans="1:53" s="403" customFormat="1" ht="16.5" thickBot="1">
      <c r="A82" s="569"/>
      <c r="B82" s="139" t="s">
        <v>140</v>
      </c>
      <c r="C82" s="244">
        <v>27000</v>
      </c>
      <c r="D82" s="244">
        <v>23000</v>
      </c>
      <c r="E82" s="244">
        <v>15500</v>
      </c>
      <c r="F82" s="253">
        <v>25500</v>
      </c>
      <c r="G82" s="244">
        <v>18000</v>
      </c>
      <c r="H82" s="481">
        <f t="shared" si="14"/>
        <v>-0.2941176470588235</v>
      </c>
      <c r="I82" s="244">
        <v>25000</v>
      </c>
      <c r="J82" s="244">
        <v>23000</v>
      </c>
      <c r="K82" s="244">
        <v>14500</v>
      </c>
      <c r="L82" s="244">
        <v>24000</v>
      </c>
      <c r="M82" s="244"/>
      <c r="N82" s="244"/>
      <c r="O82" s="244">
        <v>24500</v>
      </c>
      <c r="P82" s="244">
        <v>20000</v>
      </c>
      <c r="Q82" s="244">
        <v>16000</v>
      </c>
      <c r="R82" s="253">
        <v>23000</v>
      </c>
      <c r="S82" s="244"/>
      <c r="T82" s="244"/>
      <c r="U82" s="244">
        <v>24500</v>
      </c>
      <c r="V82" s="244">
        <v>19000</v>
      </c>
      <c r="W82" s="244">
        <v>16500</v>
      </c>
      <c r="X82" s="253">
        <v>21000</v>
      </c>
      <c r="Y82" s="244"/>
      <c r="Z82" s="244"/>
      <c r="AA82" s="244">
        <v>24500</v>
      </c>
      <c r="AB82" s="244">
        <v>17500</v>
      </c>
      <c r="AC82" s="244">
        <v>15500</v>
      </c>
      <c r="AD82" s="385">
        <v>20500</v>
      </c>
      <c r="AE82" s="244"/>
      <c r="AF82" s="244"/>
      <c r="AG82" s="244">
        <v>24500</v>
      </c>
      <c r="AH82" s="244">
        <v>17000</v>
      </c>
      <c r="AI82" s="244">
        <v>14000</v>
      </c>
      <c r="AJ82" s="253">
        <v>19000</v>
      </c>
      <c r="AK82" s="244"/>
      <c r="AL82" s="244"/>
      <c r="AM82" s="569"/>
      <c r="AN82" s="11"/>
      <c r="AO82" s="488">
        <v>18000</v>
      </c>
      <c r="AP82" s="498">
        <v>17000</v>
      </c>
      <c r="AQ82" s="336"/>
      <c r="AR82" s="298"/>
      <c r="AS82" s="11"/>
      <c r="AT82" s="11"/>
      <c r="AU82" s="11"/>
      <c r="AV82" s="17"/>
      <c r="AW82" s="17"/>
      <c r="AX82" s="17"/>
      <c r="AY82" s="17"/>
      <c r="AZ82" s="17"/>
      <c r="BA82" s="17"/>
    </row>
    <row r="83" spans="1:53" s="403" customFormat="1" ht="15.75">
      <c r="A83" s="568" t="s">
        <v>53</v>
      </c>
      <c r="B83" s="138" t="s">
        <v>141</v>
      </c>
      <c r="C83" s="241">
        <v>16000</v>
      </c>
      <c r="D83" s="241">
        <v>12000</v>
      </c>
      <c r="E83" s="241">
        <v>11000</v>
      </c>
      <c r="F83" s="566" t="s">
        <v>314</v>
      </c>
      <c r="G83" s="566" t="s">
        <v>314</v>
      </c>
      <c r="H83" s="481"/>
      <c r="I83" s="241">
        <v>13500</v>
      </c>
      <c r="J83" s="304" t="s">
        <v>231</v>
      </c>
      <c r="K83" s="241">
        <v>10000</v>
      </c>
      <c r="L83" s="566" t="s">
        <v>314</v>
      </c>
      <c r="M83" s="241"/>
      <c r="N83" s="241"/>
      <c r="O83" s="241">
        <v>12000</v>
      </c>
      <c r="P83" s="241">
        <v>12500</v>
      </c>
      <c r="Q83" s="241">
        <v>11000</v>
      </c>
      <c r="R83" s="566" t="s">
        <v>314</v>
      </c>
      <c r="S83" s="241"/>
      <c r="T83" s="241"/>
      <c r="U83" s="241">
        <v>12000</v>
      </c>
      <c r="V83" s="241">
        <v>12500</v>
      </c>
      <c r="W83" s="241">
        <v>9000</v>
      </c>
      <c r="X83" s="566" t="s">
        <v>314</v>
      </c>
      <c r="Y83" s="241"/>
      <c r="Z83" s="241"/>
      <c r="AA83" s="241">
        <v>12000</v>
      </c>
      <c r="AB83" s="241">
        <v>11500</v>
      </c>
      <c r="AC83" s="241">
        <v>8000</v>
      </c>
      <c r="AD83" s="566" t="s">
        <v>314</v>
      </c>
      <c r="AE83" s="241"/>
      <c r="AF83" s="241"/>
      <c r="AG83" s="241">
        <v>12000</v>
      </c>
      <c r="AH83" s="241">
        <v>11000</v>
      </c>
      <c r="AI83" s="241">
        <v>8000</v>
      </c>
      <c r="AJ83" s="566" t="s">
        <v>314</v>
      </c>
      <c r="AK83" s="241"/>
      <c r="AL83" s="241"/>
      <c r="AM83" s="568" t="s">
        <v>53</v>
      </c>
      <c r="AN83" s="11"/>
      <c r="AP83" s="499">
        <v>16000</v>
      </c>
      <c r="AQ83" s="336"/>
      <c r="AR83" s="298"/>
      <c r="AS83" s="11"/>
      <c r="AT83" s="11"/>
      <c r="AU83" s="11"/>
      <c r="AV83" s="17"/>
      <c r="AW83" s="17"/>
      <c r="AX83" s="17"/>
      <c r="AY83" s="17"/>
      <c r="AZ83" s="17"/>
      <c r="BA83" s="17"/>
    </row>
    <row r="84" spans="1:53" s="403" customFormat="1" ht="15.75">
      <c r="A84" s="569"/>
      <c r="B84" s="139" t="s">
        <v>140</v>
      </c>
      <c r="C84" s="244">
        <v>16500</v>
      </c>
      <c r="D84" s="244">
        <v>13500</v>
      </c>
      <c r="E84" s="244">
        <v>11000</v>
      </c>
      <c r="F84" s="567"/>
      <c r="G84" s="567"/>
      <c r="H84" s="481"/>
      <c r="I84" s="244">
        <v>15000</v>
      </c>
      <c r="J84" s="244">
        <v>13500</v>
      </c>
      <c r="K84" s="244">
        <v>11000</v>
      </c>
      <c r="L84" s="567"/>
      <c r="M84" s="244"/>
      <c r="N84" s="244"/>
      <c r="O84" s="244">
        <v>13500</v>
      </c>
      <c r="P84" s="244">
        <v>13500</v>
      </c>
      <c r="Q84" s="244">
        <v>14000</v>
      </c>
      <c r="R84" s="567"/>
      <c r="S84" s="244"/>
      <c r="T84" s="244"/>
      <c r="U84" s="244">
        <v>13500</v>
      </c>
      <c r="V84" s="244">
        <v>13500</v>
      </c>
      <c r="W84" s="244">
        <v>11000</v>
      </c>
      <c r="X84" s="567"/>
      <c r="Y84" s="244"/>
      <c r="Z84" s="244"/>
      <c r="AA84" s="244">
        <v>13500</v>
      </c>
      <c r="AB84" s="244">
        <v>13500</v>
      </c>
      <c r="AC84" s="244">
        <v>9000</v>
      </c>
      <c r="AD84" s="567"/>
      <c r="AE84" s="244"/>
      <c r="AF84" s="244"/>
      <c r="AG84" s="244">
        <v>13500</v>
      </c>
      <c r="AH84" s="244">
        <v>13000</v>
      </c>
      <c r="AI84" s="244">
        <v>9000</v>
      </c>
      <c r="AJ84" s="567"/>
      <c r="AK84" s="244"/>
      <c r="AL84" s="244"/>
      <c r="AM84" s="569"/>
      <c r="AN84" s="11"/>
      <c r="AO84" s="394"/>
      <c r="AP84" s="496">
        <v>18000</v>
      </c>
      <c r="AQ84" s="336"/>
      <c r="AR84" s="298"/>
      <c r="AS84" s="11"/>
      <c r="AT84" s="11"/>
      <c r="AU84" s="11"/>
      <c r="AV84" s="17"/>
      <c r="AW84" s="17"/>
      <c r="AX84" s="17"/>
      <c r="AY84" s="17"/>
      <c r="AZ84" s="17"/>
      <c r="BA84" s="17"/>
    </row>
    <row r="85" spans="1:53" s="403" customFormat="1" ht="15.75">
      <c r="A85" s="404" t="s">
        <v>69</v>
      </c>
      <c r="B85" s="138" t="s">
        <v>141</v>
      </c>
      <c r="C85" s="241">
        <v>14000</v>
      </c>
      <c r="D85" s="241">
        <v>11000</v>
      </c>
      <c r="E85" s="241">
        <v>9000</v>
      </c>
      <c r="F85" s="252">
        <v>10500</v>
      </c>
      <c r="G85" s="241">
        <v>8000</v>
      </c>
      <c r="H85" s="481">
        <f t="shared" si="14"/>
        <v>-0.23809523809523814</v>
      </c>
      <c r="I85" s="241">
        <v>12000</v>
      </c>
      <c r="J85" s="241">
        <v>11000</v>
      </c>
      <c r="K85" s="241">
        <v>8000</v>
      </c>
      <c r="L85" s="241">
        <v>9500</v>
      </c>
      <c r="M85" s="241"/>
      <c r="N85" s="241"/>
      <c r="O85" s="241">
        <v>11000</v>
      </c>
      <c r="P85" s="241">
        <v>10500</v>
      </c>
      <c r="Q85" s="241">
        <v>8000</v>
      </c>
      <c r="R85" s="252">
        <v>9500</v>
      </c>
      <c r="S85" s="241"/>
      <c r="T85" s="241"/>
      <c r="U85" s="241">
        <v>11000</v>
      </c>
      <c r="V85" s="241">
        <v>9500</v>
      </c>
      <c r="W85" s="241">
        <v>9000</v>
      </c>
      <c r="X85" s="252">
        <v>8500</v>
      </c>
      <c r="Y85" s="241"/>
      <c r="Z85" s="241"/>
      <c r="AA85" s="241">
        <v>11000</v>
      </c>
      <c r="AB85" s="241">
        <v>9000</v>
      </c>
      <c r="AC85" s="241">
        <v>9000</v>
      </c>
      <c r="AD85" s="384">
        <v>8500</v>
      </c>
      <c r="AE85" s="241"/>
      <c r="AF85" s="241"/>
      <c r="AG85" s="241">
        <v>11000</v>
      </c>
      <c r="AH85" s="241">
        <v>9000</v>
      </c>
      <c r="AI85" s="241">
        <v>9000</v>
      </c>
      <c r="AJ85" s="252">
        <v>9500</v>
      </c>
      <c r="AK85" s="241"/>
      <c r="AL85" s="241"/>
      <c r="AM85" s="489" t="s">
        <v>69</v>
      </c>
      <c r="AN85" s="11"/>
      <c r="AO85" s="488">
        <v>8000</v>
      </c>
      <c r="AP85" s="497">
        <v>17000</v>
      </c>
      <c r="AQ85" s="336"/>
      <c r="AR85" s="298"/>
      <c r="AS85" s="11"/>
      <c r="AT85" s="11"/>
      <c r="AU85" s="11"/>
      <c r="AV85" s="17"/>
      <c r="AW85" s="17"/>
      <c r="AX85" s="17"/>
      <c r="AY85" s="17"/>
      <c r="AZ85" s="17"/>
      <c r="BA85" s="17"/>
    </row>
    <row r="86" spans="1:53" s="403" customFormat="1" ht="16.5" thickBot="1">
      <c r="A86" s="146" t="s">
        <v>63</v>
      </c>
      <c r="B86" s="141" t="s">
        <v>141</v>
      </c>
      <c r="C86" s="250">
        <v>14000</v>
      </c>
      <c r="D86" s="250">
        <v>11000</v>
      </c>
      <c r="E86" s="250">
        <v>10500</v>
      </c>
      <c r="F86" s="255">
        <v>12000</v>
      </c>
      <c r="G86" s="250">
        <v>9000</v>
      </c>
      <c r="H86" s="481">
        <f t="shared" si="14"/>
        <v>-0.25</v>
      </c>
      <c r="I86" s="250">
        <v>12000</v>
      </c>
      <c r="J86" s="250">
        <v>11000</v>
      </c>
      <c r="K86" s="250">
        <v>10500</v>
      </c>
      <c r="L86" s="250">
        <v>10500</v>
      </c>
      <c r="M86" s="250"/>
      <c r="N86" s="250"/>
      <c r="O86" s="250">
        <v>11000</v>
      </c>
      <c r="P86" s="250">
        <v>10500</v>
      </c>
      <c r="Q86" s="250">
        <v>10500</v>
      </c>
      <c r="R86" s="255">
        <v>9500</v>
      </c>
      <c r="S86" s="250"/>
      <c r="T86" s="250"/>
      <c r="U86" s="250">
        <v>11000</v>
      </c>
      <c r="V86" s="250">
        <v>9500</v>
      </c>
      <c r="W86" s="250">
        <v>9500</v>
      </c>
      <c r="X86" s="255">
        <v>9000</v>
      </c>
      <c r="Y86" s="250"/>
      <c r="Z86" s="250"/>
      <c r="AA86" s="250">
        <v>11000</v>
      </c>
      <c r="AB86" s="250">
        <v>9000</v>
      </c>
      <c r="AC86" s="250">
        <v>9000</v>
      </c>
      <c r="AD86" s="387">
        <v>9500</v>
      </c>
      <c r="AE86" s="250"/>
      <c r="AF86" s="250"/>
      <c r="AG86" s="250">
        <v>11000</v>
      </c>
      <c r="AH86" s="250">
        <v>9000</v>
      </c>
      <c r="AI86" s="250">
        <v>9000</v>
      </c>
      <c r="AJ86" s="255">
        <v>9500</v>
      </c>
      <c r="AK86" s="250"/>
      <c r="AL86" s="250"/>
      <c r="AM86" s="146" t="s">
        <v>63</v>
      </c>
      <c r="AN86" s="11"/>
      <c r="AO86" s="488">
        <v>9000</v>
      </c>
      <c r="AP86" s="498">
        <v>19000</v>
      </c>
      <c r="AQ86" s="336"/>
      <c r="AR86" s="298"/>
      <c r="AS86" s="11"/>
      <c r="AT86" s="11"/>
      <c r="AU86" s="11"/>
      <c r="AV86" s="17"/>
      <c r="AW86" s="17"/>
      <c r="AX86" s="17"/>
      <c r="AY86" s="17"/>
      <c r="AZ86" s="17"/>
      <c r="BA86" s="17"/>
    </row>
    <row r="87" spans="1:49" ht="12.75">
      <c r="A87" s="565" t="s">
        <v>263</v>
      </c>
      <c r="B87" s="565"/>
      <c r="C87" s="565"/>
      <c r="D87" s="565"/>
      <c r="E87" s="565"/>
      <c r="F87" s="565"/>
      <c r="G87" s="565"/>
      <c r="H87" s="565"/>
      <c r="I87" s="565"/>
      <c r="J87" s="565"/>
      <c r="K87" s="565"/>
      <c r="L87" s="565"/>
      <c r="M87" s="565"/>
      <c r="N87" s="565"/>
      <c r="O87" s="565"/>
      <c r="R87" s="270"/>
      <c r="U87" s="91"/>
      <c r="Z87" s="285"/>
      <c r="AA87" s="60"/>
      <c r="AD87" s="60"/>
      <c r="AG87" s="57"/>
      <c r="AH87" s="57"/>
      <c r="AM87" s="17"/>
      <c r="AP87" s="581"/>
      <c r="AQ87" s="336"/>
      <c r="AR87" s="298"/>
      <c r="AW87" s="266"/>
    </row>
    <row r="88" spans="1:49" ht="12.75">
      <c r="A88" s="403" t="s">
        <v>232</v>
      </c>
      <c r="B88" s="403"/>
      <c r="C88" s="403"/>
      <c r="D88" s="403"/>
      <c r="E88" s="403"/>
      <c r="F88" s="403"/>
      <c r="G88" s="403"/>
      <c r="H88" s="403"/>
      <c r="I88" s="403"/>
      <c r="J88" s="403"/>
      <c r="K88" s="403"/>
      <c r="L88" s="403"/>
      <c r="M88" s="403"/>
      <c r="N88" s="403"/>
      <c r="O88" s="403"/>
      <c r="R88" s="270"/>
      <c r="S88" s="270"/>
      <c r="U88" s="91"/>
      <c r="Z88" s="285"/>
      <c r="AA88" s="60"/>
      <c r="AD88" s="60"/>
      <c r="AG88" s="57"/>
      <c r="AH88" s="57"/>
      <c r="AM88" s="17"/>
      <c r="AO88" s="394"/>
      <c r="AP88" s="582"/>
      <c r="AQ88" s="336"/>
      <c r="AR88" s="298"/>
      <c r="AW88" s="266"/>
    </row>
    <row r="89" spans="18:49" ht="12.75">
      <c r="R89" s="270"/>
      <c r="U89" s="91"/>
      <c r="Z89" s="285"/>
      <c r="AA89" s="60"/>
      <c r="AD89" s="60"/>
      <c r="AG89" s="57"/>
      <c r="AH89" s="57"/>
      <c r="AM89" s="17"/>
      <c r="AO89" s="394"/>
      <c r="AP89" s="582"/>
      <c r="AQ89" s="336"/>
      <c r="AR89" s="298"/>
      <c r="AW89" s="266"/>
    </row>
    <row r="90" spans="18:44" ht="13.5" thickBot="1">
      <c r="R90" s="270"/>
      <c r="T90" s="273"/>
      <c r="U90" s="273"/>
      <c r="Z90" s="285"/>
      <c r="AA90" s="60"/>
      <c r="AD90" s="60"/>
      <c r="AG90" s="57"/>
      <c r="AH90" s="57"/>
      <c r="AM90" s="17"/>
      <c r="AO90" s="394"/>
      <c r="AP90" s="583"/>
      <c r="AQ90" s="336"/>
      <c r="AR90" s="298"/>
    </row>
    <row r="91" spans="18:44" ht="15">
      <c r="R91" s="270"/>
      <c r="U91" s="273"/>
      <c r="Z91" s="285"/>
      <c r="AA91" s="60"/>
      <c r="AD91" s="60"/>
      <c r="AG91" s="57"/>
      <c r="AH91" s="57"/>
      <c r="AL91" s="287"/>
      <c r="AM91" s="17"/>
      <c r="AP91" s="495">
        <v>7000</v>
      </c>
      <c r="AQ91" s="336"/>
      <c r="AR91" s="298"/>
    </row>
    <row r="92" spans="18:44" ht="16.5" thickBot="1">
      <c r="R92" s="270"/>
      <c r="S92" s="270"/>
      <c r="U92" s="273"/>
      <c r="Z92" s="285"/>
      <c r="AA92" s="60"/>
      <c r="AD92" s="60"/>
      <c r="AG92" s="57"/>
      <c r="AH92" s="57"/>
      <c r="AM92" s="17"/>
      <c r="AP92" s="496">
        <v>9000</v>
      </c>
      <c r="AQ92" s="336"/>
      <c r="AR92" s="298"/>
    </row>
    <row r="93" spans="18:44" ht="15.75">
      <c r="R93" s="270"/>
      <c r="S93" s="270"/>
      <c r="U93" s="91"/>
      <c r="Z93" s="285"/>
      <c r="AA93" s="60"/>
      <c r="AD93" s="60"/>
      <c r="AG93" s="57"/>
      <c r="AH93" s="57"/>
      <c r="AM93" s="17"/>
      <c r="AP93" s="499">
        <v>8000</v>
      </c>
      <c r="AQ93" s="336"/>
      <c r="AR93" s="298"/>
    </row>
    <row r="94" spans="18:44" ht="16.5" thickBot="1">
      <c r="R94" s="270"/>
      <c r="S94" s="270"/>
      <c r="U94" s="91"/>
      <c r="Z94" s="285"/>
      <c r="AA94" s="60"/>
      <c r="AD94" s="60"/>
      <c r="AG94" s="57"/>
      <c r="AH94" s="57"/>
      <c r="AM94" s="17"/>
      <c r="AO94" s="394"/>
      <c r="AP94" s="498">
        <v>10000</v>
      </c>
      <c r="AQ94" s="336"/>
      <c r="AR94" s="298"/>
    </row>
    <row r="95" spans="18:44" ht="12.75">
      <c r="R95" s="270"/>
      <c r="S95" s="270"/>
      <c r="U95" s="91"/>
      <c r="Z95" s="285"/>
      <c r="AA95" s="60"/>
      <c r="AD95" s="60"/>
      <c r="AG95" s="57"/>
      <c r="AH95" s="57"/>
      <c r="AM95" s="17"/>
      <c r="AO95" s="394"/>
      <c r="AQ95" s="336"/>
      <c r="AR95" s="298"/>
    </row>
    <row r="96" spans="18:44" ht="12.75">
      <c r="R96" s="270"/>
      <c r="S96" s="270"/>
      <c r="U96" s="91"/>
      <c r="Z96" s="285"/>
      <c r="AA96" s="60"/>
      <c r="AD96" s="60"/>
      <c r="AG96" s="57"/>
      <c r="AH96" s="57"/>
      <c r="AM96" s="17"/>
      <c r="AN96" s="17"/>
      <c r="AO96" s="321"/>
      <c r="AQ96" s="336"/>
      <c r="AR96" s="298"/>
    </row>
    <row r="97" spans="18:44" ht="12.75">
      <c r="R97" s="270"/>
      <c r="S97" s="270"/>
      <c r="U97" s="91"/>
      <c r="Z97" s="285"/>
      <c r="AA97" s="60"/>
      <c r="AD97" s="60"/>
      <c r="AG97" s="57"/>
      <c r="AH97" s="57"/>
      <c r="AM97" s="17"/>
      <c r="AN97" s="283"/>
      <c r="AO97" s="321"/>
      <c r="AQ97" s="336"/>
      <c r="AR97" s="298"/>
    </row>
    <row r="98" spans="18:44" ht="12.75" customHeight="1">
      <c r="R98" s="270"/>
      <c r="S98" s="270"/>
      <c r="U98" s="91"/>
      <c r="Z98" s="285"/>
      <c r="AA98" s="60"/>
      <c r="AD98" s="60"/>
      <c r="AG98" s="57"/>
      <c r="AH98" s="57"/>
      <c r="AM98" s="17"/>
      <c r="AN98" s="17"/>
      <c r="AO98" s="321"/>
      <c r="AQ98" s="336"/>
      <c r="AR98" s="298"/>
    </row>
    <row r="99" spans="18:44" ht="12.75">
      <c r="R99" s="270"/>
      <c r="S99" s="270"/>
      <c r="U99" s="91"/>
      <c r="Z99" s="285"/>
      <c r="AA99" s="60"/>
      <c r="AD99" s="60"/>
      <c r="AG99" s="57"/>
      <c r="AH99" s="57"/>
      <c r="AM99" s="17"/>
      <c r="AQ99" s="336"/>
      <c r="AR99" s="298"/>
    </row>
    <row r="100" spans="18:44" ht="12.75">
      <c r="R100" s="270"/>
      <c r="S100" s="270"/>
      <c r="U100" s="91"/>
      <c r="Z100" s="285"/>
      <c r="AA100" s="60"/>
      <c r="AD100" s="60"/>
      <c r="AG100" s="57"/>
      <c r="AH100" s="57"/>
      <c r="AM100" s="17"/>
      <c r="AQ100" s="336"/>
      <c r="AR100" s="298"/>
    </row>
    <row r="101" spans="18:44" ht="12.75">
      <c r="R101" s="270"/>
      <c r="S101" s="270"/>
      <c r="U101" s="91"/>
      <c r="Z101" s="285"/>
      <c r="AA101" s="60"/>
      <c r="AD101" s="60"/>
      <c r="AG101" s="57"/>
      <c r="AH101" s="57"/>
      <c r="AM101" s="17"/>
      <c r="AQ101" s="336"/>
      <c r="AR101" s="298"/>
    </row>
    <row r="102" spans="18:44" ht="12.75">
      <c r="R102" s="270"/>
      <c r="S102" s="270"/>
      <c r="U102" s="91"/>
      <c r="Z102" s="285"/>
      <c r="AA102" s="60"/>
      <c r="AD102" s="60"/>
      <c r="AG102" s="57"/>
      <c r="AH102" s="57"/>
      <c r="AM102" s="17"/>
      <c r="AQ102" s="336"/>
      <c r="AR102" s="298"/>
    </row>
    <row r="103" spans="18:44" ht="12.75">
      <c r="R103" s="270"/>
      <c r="S103" s="270"/>
      <c r="U103" s="91"/>
      <c r="Z103" s="285"/>
      <c r="AA103" s="60"/>
      <c r="AD103" s="60"/>
      <c r="AG103" s="57"/>
      <c r="AH103" s="57"/>
      <c r="AM103" s="17"/>
      <c r="AQ103" s="336"/>
      <c r="AR103" s="298"/>
    </row>
    <row r="104" spans="18:44" ht="12.75">
      <c r="R104" s="270"/>
      <c r="S104" s="270"/>
      <c r="U104" s="91"/>
      <c r="Z104" s="285"/>
      <c r="AA104" s="60"/>
      <c r="AD104" s="60"/>
      <c r="AG104" s="57"/>
      <c r="AH104" s="57"/>
      <c r="AM104" s="17"/>
      <c r="AR104" s="298"/>
    </row>
    <row r="105" spans="18:44" ht="12.75">
      <c r="R105" s="270"/>
      <c r="S105" s="270"/>
      <c r="U105" s="91"/>
      <c r="Z105" s="285"/>
      <c r="AA105" s="60"/>
      <c r="AD105" s="60"/>
      <c r="AG105" s="57"/>
      <c r="AH105" s="57"/>
      <c r="AM105" s="17"/>
      <c r="AR105" s="298"/>
    </row>
    <row r="106" spans="18:44" ht="12.75">
      <c r="R106" s="270"/>
      <c r="S106" s="270"/>
      <c r="U106" s="91"/>
      <c r="Z106" s="285"/>
      <c r="AA106" s="60"/>
      <c r="AD106" s="60"/>
      <c r="AG106" s="57"/>
      <c r="AH106" s="57"/>
      <c r="AM106" s="17"/>
      <c r="AR106" s="298"/>
    </row>
    <row r="107" spans="18:39" ht="12.75">
      <c r="R107" s="270"/>
      <c r="S107" s="270"/>
      <c r="U107" s="91"/>
      <c r="Z107" s="285"/>
      <c r="AA107" s="60"/>
      <c r="AD107" s="60"/>
      <c r="AG107" s="57"/>
      <c r="AH107" s="57"/>
      <c r="AM107" s="17"/>
    </row>
    <row r="108" spans="18:39" ht="12.75">
      <c r="R108" s="270"/>
      <c r="S108" s="270"/>
      <c r="T108" s="273"/>
      <c r="U108" s="91"/>
      <c r="Z108" s="285"/>
      <c r="AA108" s="60"/>
      <c r="AD108" s="60"/>
      <c r="AG108" s="57"/>
      <c r="AH108" s="57"/>
      <c r="AM108" s="17"/>
    </row>
    <row r="109" spans="18:39" ht="12.75">
      <c r="R109" s="270"/>
      <c r="S109" s="270"/>
      <c r="T109" s="273"/>
      <c r="Z109" s="285"/>
      <c r="AA109" s="60"/>
      <c r="AD109" s="60"/>
      <c r="AM109" s="17"/>
    </row>
    <row r="110" spans="19:30" ht="12.75">
      <c r="S110" s="270"/>
      <c r="T110" s="273"/>
      <c r="Z110" s="285"/>
      <c r="AA110" s="60"/>
      <c r="AD110" s="60"/>
    </row>
    <row r="111" spans="19:30" ht="12.75">
      <c r="S111" s="270"/>
      <c r="T111" s="273"/>
      <c r="AA111" s="60"/>
      <c r="AD111" s="60"/>
    </row>
    <row r="112" ht="12.75">
      <c r="AD112" s="60"/>
    </row>
    <row r="113" ht="12.75">
      <c r="AD113" s="60"/>
    </row>
    <row r="114" ht="12.75">
      <c r="AD114" s="60"/>
    </row>
  </sheetData>
  <sheetProtection/>
  <mergeCells count="79">
    <mergeCell ref="AM81:AM82"/>
    <mergeCell ref="AM83:AM84"/>
    <mergeCell ref="AP87:AP90"/>
    <mergeCell ref="G83:G84"/>
    <mergeCell ref="AM66:AM67"/>
    <mergeCell ref="AM68:AM69"/>
    <mergeCell ref="AM70:AM71"/>
    <mergeCell ref="AM72:AM73"/>
    <mergeCell ref="AM74:AM75"/>
    <mergeCell ref="AM79:AM80"/>
    <mergeCell ref="AJ83:AJ84"/>
    <mergeCell ref="F83:F84"/>
    <mergeCell ref="R83:R84"/>
    <mergeCell ref="A79:A80"/>
    <mergeCell ref="L83:L84"/>
    <mergeCell ref="AM43:AM44"/>
    <mergeCell ref="AM45:AM46"/>
    <mergeCell ref="AM50:AM51"/>
    <mergeCell ref="AM52:AM53"/>
    <mergeCell ref="AM54:AM55"/>
    <mergeCell ref="AG63:AL63"/>
    <mergeCell ref="A62:AL62"/>
    <mergeCell ref="A70:A71"/>
    <mergeCell ref="A72:A73"/>
    <mergeCell ref="A74:A75"/>
    <mergeCell ref="A5:A6"/>
    <mergeCell ref="A66:A67"/>
    <mergeCell ref="A68:A69"/>
    <mergeCell ref="A7:A8"/>
    <mergeCell ref="A41:A42"/>
    <mergeCell ref="C2:G2"/>
    <mergeCell ref="H2:M2"/>
    <mergeCell ref="N2:S2"/>
    <mergeCell ref="T2:Y2"/>
    <mergeCell ref="C63:H63"/>
    <mergeCell ref="I63:N63"/>
    <mergeCell ref="O63:T63"/>
    <mergeCell ref="U63:Z63"/>
    <mergeCell ref="A58:O58"/>
    <mergeCell ref="A2:A3"/>
    <mergeCell ref="A81:A82"/>
    <mergeCell ref="A83:A84"/>
    <mergeCell ref="A26:A27"/>
    <mergeCell ref="A33:AL33"/>
    <mergeCell ref="AA34:AF34"/>
    <mergeCell ref="C34:H34"/>
    <mergeCell ref="I34:N34"/>
    <mergeCell ref="O34:T34"/>
    <mergeCell ref="U34:Z34"/>
    <mergeCell ref="AG34:AL34"/>
    <mergeCell ref="AF2:AK2"/>
    <mergeCell ref="A20:A21"/>
    <mergeCell ref="A28:O28"/>
    <mergeCell ref="B2:B3"/>
    <mergeCell ref="Z2:AE2"/>
    <mergeCell ref="AA63:AF63"/>
    <mergeCell ref="A15:A16"/>
    <mergeCell ref="A22:A23"/>
    <mergeCell ref="A9:A10"/>
    <mergeCell ref="A11:A12"/>
    <mergeCell ref="AM41:AM42"/>
    <mergeCell ref="A50:A51"/>
    <mergeCell ref="A39:A40"/>
    <mergeCell ref="A45:A46"/>
    <mergeCell ref="A54:A55"/>
    <mergeCell ref="AM37:AM38"/>
    <mergeCell ref="AM39:AM40"/>
    <mergeCell ref="AD54:AD55"/>
    <mergeCell ref="AJ54:AJ55"/>
    <mergeCell ref="A1:AE1"/>
    <mergeCell ref="A87:O87"/>
    <mergeCell ref="X83:X84"/>
    <mergeCell ref="A52:A53"/>
    <mergeCell ref="A43:A44"/>
    <mergeCell ref="AD83:AD84"/>
    <mergeCell ref="A37:A38"/>
    <mergeCell ref="A18:A19"/>
    <mergeCell ref="A13:A14"/>
    <mergeCell ref="A24:A25"/>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scale="36" r:id="rId1"/>
  <headerFooter>
    <oddFooter>&amp;C&amp;10 14</oddFooter>
  </headerFooter>
</worksheet>
</file>

<file path=xl/worksheets/sheet14.xml><?xml version="1.0" encoding="utf-8"?>
<worksheet xmlns="http://schemas.openxmlformats.org/spreadsheetml/2006/main" xmlns:r="http://schemas.openxmlformats.org/officeDocument/2006/relationships">
  <sheetPr>
    <tabColor theme="0"/>
    <pageSetUpPr fitToPage="1"/>
  </sheetPr>
  <dimension ref="B2:I19"/>
  <sheetViews>
    <sheetView view="pageBreakPreview" zoomScaleSheetLayoutView="100" zoomScalePageLayoutView="0" workbookViewId="0" topLeftCell="A1">
      <selection activeCell="E19" sqref="E19"/>
    </sheetView>
  </sheetViews>
  <sheetFormatPr defaultColWidth="11.00390625" defaultRowHeight="14.25"/>
  <cols>
    <col min="2" max="5" width="19.625" style="0" customWidth="1"/>
    <col min="6" max="6" width="20.625" style="0" customWidth="1"/>
  </cols>
  <sheetData>
    <row r="2" spans="2:6" ht="29.25" customHeight="1">
      <c r="B2" s="585" t="s">
        <v>322</v>
      </c>
      <c r="C2" s="586"/>
      <c r="D2" s="586"/>
      <c r="E2" s="586"/>
      <c r="F2" s="587"/>
    </row>
    <row r="3" spans="2:9" ht="14.25">
      <c r="B3" s="167" t="s">
        <v>201</v>
      </c>
      <c r="C3" s="584" t="s">
        <v>226</v>
      </c>
      <c r="D3" s="584"/>
      <c r="E3" s="584" t="s">
        <v>227</v>
      </c>
      <c r="F3" s="584"/>
      <c r="I3" s="344"/>
    </row>
    <row r="4" spans="2:9" ht="14.25">
      <c r="B4" s="18"/>
      <c r="C4" s="167" t="s">
        <v>200</v>
      </c>
      <c r="D4" s="168" t="s">
        <v>202</v>
      </c>
      <c r="E4" s="167" t="s">
        <v>200</v>
      </c>
      <c r="F4" s="168" t="s">
        <v>202</v>
      </c>
      <c r="G4" s="344"/>
      <c r="I4" s="429"/>
    </row>
    <row r="5" spans="2:6" ht="14.25">
      <c r="B5" s="169" t="s">
        <v>203</v>
      </c>
      <c r="C5" s="172" t="s">
        <v>204</v>
      </c>
      <c r="D5" s="172" t="s">
        <v>205</v>
      </c>
      <c r="E5" s="173"/>
      <c r="F5" s="173"/>
    </row>
    <row r="6" spans="2:6" ht="14.25">
      <c r="B6" s="169" t="s">
        <v>206</v>
      </c>
      <c r="C6" s="172" t="s">
        <v>207</v>
      </c>
      <c r="D6" s="172" t="s">
        <v>208</v>
      </c>
      <c r="E6" s="172" t="s">
        <v>209</v>
      </c>
      <c r="F6" s="172" t="s">
        <v>210</v>
      </c>
    </row>
    <row r="7" spans="2:6" ht="14.25">
      <c r="B7" s="169" t="s">
        <v>211</v>
      </c>
      <c r="C7" s="172">
        <v>65</v>
      </c>
      <c r="D7" s="172">
        <v>75</v>
      </c>
      <c r="E7" s="172">
        <v>85</v>
      </c>
      <c r="F7" s="172">
        <v>80</v>
      </c>
    </row>
    <row r="8" spans="2:6" ht="14.25">
      <c r="B8" s="169" t="s">
        <v>212</v>
      </c>
      <c r="C8" s="172">
        <v>135</v>
      </c>
      <c r="D8" s="172">
        <v>140</v>
      </c>
      <c r="E8" s="172">
        <v>110</v>
      </c>
      <c r="F8" s="172">
        <v>120</v>
      </c>
    </row>
    <row r="9" spans="2:6" ht="15" customHeight="1">
      <c r="B9" s="169" t="s">
        <v>213</v>
      </c>
      <c r="C9" s="172">
        <v>50</v>
      </c>
      <c r="D9" s="172">
        <v>60</v>
      </c>
      <c r="E9" s="172">
        <v>50</v>
      </c>
      <c r="F9" s="172">
        <v>60</v>
      </c>
    </row>
    <row r="10" spans="2:6" ht="14.25">
      <c r="B10" s="169" t="s">
        <v>214</v>
      </c>
      <c r="C10" s="172" t="s">
        <v>215</v>
      </c>
      <c r="D10" s="172" t="s">
        <v>216</v>
      </c>
      <c r="E10" s="172" t="s">
        <v>215</v>
      </c>
      <c r="F10" s="172" t="s">
        <v>204</v>
      </c>
    </row>
    <row r="11" spans="2:6" ht="14.25">
      <c r="B11" s="169" t="s">
        <v>217</v>
      </c>
      <c r="C11" s="172">
        <v>70</v>
      </c>
      <c r="D11" s="172">
        <v>70</v>
      </c>
      <c r="E11" s="172" t="s">
        <v>218</v>
      </c>
      <c r="F11" s="172" t="s">
        <v>219</v>
      </c>
    </row>
    <row r="12" spans="2:6" ht="14.25">
      <c r="B12" s="169" t="s">
        <v>220</v>
      </c>
      <c r="C12" s="172">
        <v>50</v>
      </c>
      <c r="D12" s="172">
        <v>50</v>
      </c>
      <c r="E12" s="172">
        <v>50</v>
      </c>
      <c r="F12" s="172">
        <v>50</v>
      </c>
    </row>
    <row r="13" spans="2:6" ht="14.25">
      <c r="B13" s="169" t="s">
        <v>221</v>
      </c>
      <c r="C13" s="172">
        <v>100</v>
      </c>
      <c r="D13" s="172">
        <v>100</v>
      </c>
      <c r="E13" s="172" t="s">
        <v>272</v>
      </c>
      <c r="F13" s="172">
        <v>120</v>
      </c>
    </row>
    <row r="14" spans="2:6" ht="14.25">
      <c r="B14" s="169" t="s">
        <v>222</v>
      </c>
      <c r="C14" s="172">
        <v>150</v>
      </c>
      <c r="D14" s="172">
        <v>150</v>
      </c>
      <c r="E14" s="172">
        <v>180</v>
      </c>
      <c r="F14" s="172">
        <v>180</v>
      </c>
    </row>
    <row r="15" spans="2:6" ht="14.25">
      <c r="B15" s="169" t="s">
        <v>223</v>
      </c>
      <c r="C15" s="172">
        <v>130</v>
      </c>
      <c r="D15" s="172" t="s">
        <v>224</v>
      </c>
      <c r="E15" s="172" t="s">
        <v>225</v>
      </c>
      <c r="F15" s="172" t="s">
        <v>225</v>
      </c>
    </row>
    <row r="16" spans="2:6" ht="14.25">
      <c r="B16" s="232" t="s">
        <v>304</v>
      </c>
      <c r="C16" s="232">
        <v>80</v>
      </c>
      <c r="D16" s="232">
        <v>80</v>
      </c>
      <c r="E16" s="232">
        <v>90</v>
      </c>
      <c r="F16" s="232">
        <v>100</v>
      </c>
    </row>
    <row r="17" spans="2:6" s="64" customFormat="1" ht="14.25">
      <c r="B17" s="232" t="s">
        <v>307</v>
      </c>
      <c r="C17" s="232">
        <v>80</v>
      </c>
      <c r="D17" s="232">
        <v>120</v>
      </c>
      <c r="E17" s="232">
        <v>100</v>
      </c>
      <c r="F17" s="232">
        <v>140</v>
      </c>
    </row>
    <row r="18" spans="2:6" s="344" customFormat="1" ht="14.25">
      <c r="B18" s="232" t="s">
        <v>373</v>
      </c>
      <c r="C18" s="232">
        <v>70</v>
      </c>
      <c r="D18" s="232">
        <v>85</v>
      </c>
      <c r="E18" s="232">
        <v>60</v>
      </c>
      <c r="F18" s="232">
        <v>70</v>
      </c>
    </row>
    <row r="19" ht="14.25">
      <c r="B19" s="318" t="s">
        <v>305</v>
      </c>
    </row>
  </sheetData>
  <sheetProtection/>
  <mergeCells count="3">
    <mergeCell ref="C3:D3"/>
    <mergeCell ref="E3:F3"/>
    <mergeCell ref="B2:F2"/>
  </mergeCells>
  <printOptions/>
  <pageMargins left="0.7086614173228347" right="0.7086614173228347" top="0.7480314960629921" bottom="0.7480314960629921" header="0.31496062992125984" footer="0.31496062992125984"/>
  <pageSetup fitToHeight="1" fitToWidth="1" horizontalDpi="600" verticalDpi="600" orientation="portrait" scale="75" r:id="rId1"/>
  <headerFooter>
    <oddFooter>&amp;C15</oddFooter>
  </headerFooter>
</worksheet>
</file>

<file path=xl/worksheets/sheet15.xml><?xml version="1.0" encoding="utf-8"?>
<worksheet xmlns="http://schemas.openxmlformats.org/spreadsheetml/2006/main" xmlns:r="http://schemas.openxmlformats.org/officeDocument/2006/relationships">
  <sheetPr>
    <tabColor theme="0"/>
    <pageSetUpPr fitToPage="1"/>
  </sheetPr>
  <dimension ref="A1:W39"/>
  <sheetViews>
    <sheetView view="pageBreakPreview" zoomScaleSheetLayoutView="100" zoomScalePageLayoutView="0" workbookViewId="0" topLeftCell="A1">
      <selection activeCell="F31" sqref="F31"/>
    </sheetView>
  </sheetViews>
  <sheetFormatPr defaultColWidth="11.00390625" defaultRowHeight="14.25"/>
  <cols>
    <col min="1" max="1" width="11.125" style="95" customWidth="1"/>
    <col min="2" max="2" width="12.375" style="95" bestFit="1" customWidth="1"/>
    <col min="3" max="3" width="12.50390625" style="95" customWidth="1"/>
    <col min="4" max="4" width="12.875" style="95" bestFit="1" customWidth="1"/>
    <col min="5" max="5" width="10.875" style="95" customWidth="1"/>
    <col min="6" max="6" width="11.50390625" style="95" customWidth="1"/>
    <col min="7" max="7" width="11.375" style="95" customWidth="1"/>
    <col min="8" max="9" width="11.125" style="95" bestFit="1" customWidth="1"/>
    <col min="10" max="10" width="12.625" style="95" bestFit="1" customWidth="1"/>
    <col min="11" max="11" width="12.25390625" style="95" bestFit="1" customWidth="1"/>
    <col min="12" max="13" width="11.00390625" style="95" customWidth="1"/>
    <col min="14" max="14" width="12.375" style="95" customWidth="1"/>
    <col min="15" max="15" width="13.50390625" style="95" bestFit="1" customWidth="1"/>
    <col min="16" max="16" width="12.875" style="95" bestFit="1" customWidth="1"/>
    <col min="17" max="16384" width="11.00390625" style="95" customWidth="1"/>
  </cols>
  <sheetData>
    <row r="1" spans="1:16" ht="12.75">
      <c r="A1" s="564" t="s">
        <v>309</v>
      </c>
      <c r="B1" s="564"/>
      <c r="C1" s="564"/>
      <c r="D1" s="564"/>
      <c r="E1" s="564"/>
      <c r="F1" s="564"/>
      <c r="G1" s="564"/>
      <c r="H1" s="564"/>
      <c r="I1" s="564"/>
      <c r="J1" s="564"/>
      <c r="K1" s="564"/>
      <c r="L1" s="564"/>
      <c r="M1" s="564"/>
      <c r="N1" s="564"/>
      <c r="O1" s="564"/>
      <c r="P1" s="564"/>
    </row>
    <row r="2" spans="1:16" ht="14.25" customHeight="1">
      <c r="A2" s="544" t="s">
        <v>166</v>
      </c>
      <c r="B2" s="594" t="s">
        <v>144</v>
      </c>
      <c r="C2" s="550"/>
      <c r="D2" s="595"/>
      <c r="E2" s="599" t="s">
        <v>145</v>
      </c>
      <c r="F2" s="600"/>
      <c r="G2" s="600"/>
      <c r="H2" s="600"/>
      <c r="I2" s="600"/>
      <c r="J2" s="600"/>
      <c r="K2" s="600"/>
      <c r="L2" s="600"/>
      <c r="M2" s="601"/>
      <c r="N2" s="594" t="s">
        <v>132</v>
      </c>
      <c r="O2" s="550"/>
      <c r="P2" s="595"/>
    </row>
    <row r="3" spans="1:16" ht="12.75">
      <c r="A3" s="545"/>
      <c r="B3" s="596"/>
      <c r="C3" s="597"/>
      <c r="D3" s="598"/>
      <c r="E3" s="599" t="s">
        <v>147</v>
      </c>
      <c r="F3" s="600"/>
      <c r="G3" s="601"/>
      <c r="H3" s="599" t="s">
        <v>146</v>
      </c>
      <c r="I3" s="600"/>
      <c r="J3" s="601"/>
      <c r="K3" s="599" t="s">
        <v>292</v>
      </c>
      <c r="L3" s="600"/>
      <c r="M3" s="601"/>
      <c r="N3" s="596"/>
      <c r="O3" s="597"/>
      <c r="P3" s="598"/>
    </row>
    <row r="4" spans="1:16" ht="12.75">
      <c r="A4" s="546"/>
      <c r="B4" s="267">
        <v>2012</v>
      </c>
      <c r="C4" s="267">
        <v>2013</v>
      </c>
      <c r="D4" s="267">
        <v>2014</v>
      </c>
      <c r="E4" s="267">
        <v>2012</v>
      </c>
      <c r="F4" s="267">
        <v>2013</v>
      </c>
      <c r="G4" s="267">
        <v>2014</v>
      </c>
      <c r="H4" s="267">
        <v>2012</v>
      </c>
      <c r="I4" s="267">
        <v>2013</v>
      </c>
      <c r="J4" s="267">
        <v>2014</v>
      </c>
      <c r="K4" s="267">
        <v>2012</v>
      </c>
      <c r="L4" s="267">
        <v>2013</v>
      </c>
      <c r="M4" s="267">
        <v>2014</v>
      </c>
      <c r="N4" s="267">
        <v>2012</v>
      </c>
      <c r="O4" s="267">
        <v>2013</v>
      </c>
      <c r="P4" s="267">
        <v>2014</v>
      </c>
    </row>
    <row r="5" spans="1:16" ht="12.75">
      <c r="A5" s="20" t="s">
        <v>158</v>
      </c>
      <c r="B5" s="94">
        <v>1200</v>
      </c>
      <c r="C5" s="94">
        <v>23015</v>
      </c>
      <c r="D5" s="94"/>
      <c r="E5" s="94">
        <v>73810</v>
      </c>
      <c r="F5" s="94">
        <v>72613</v>
      </c>
      <c r="G5" s="94">
        <v>75338</v>
      </c>
      <c r="H5" s="94"/>
      <c r="I5" s="94"/>
      <c r="J5" s="94"/>
      <c r="K5" s="94"/>
      <c r="L5" s="94"/>
      <c r="M5" s="94"/>
      <c r="N5" s="94">
        <f aca="true" t="shared" si="0" ref="N5:P12">B5+E5+H5+K5</f>
        <v>75010</v>
      </c>
      <c r="O5" s="94">
        <f t="shared" si="0"/>
        <v>95628</v>
      </c>
      <c r="P5" s="94">
        <f t="shared" si="0"/>
        <v>75338</v>
      </c>
    </row>
    <row r="6" spans="1:16" ht="12.75">
      <c r="A6" s="18" t="s">
        <v>159</v>
      </c>
      <c r="B6" s="94">
        <v>16931967</v>
      </c>
      <c r="C6" s="94">
        <v>16893981</v>
      </c>
      <c r="D6" s="94">
        <v>16154888</v>
      </c>
      <c r="E6" s="94">
        <v>4293320</v>
      </c>
      <c r="F6" s="94">
        <v>2749950</v>
      </c>
      <c r="G6" s="94">
        <v>3768667</v>
      </c>
      <c r="H6" s="94">
        <v>496191</v>
      </c>
      <c r="I6" s="94">
        <v>400690</v>
      </c>
      <c r="J6" s="94">
        <v>87000</v>
      </c>
      <c r="K6" s="94">
        <v>25400520</v>
      </c>
      <c r="L6" s="94">
        <v>32095638</v>
      </c>
      <c r="M6" s="94">
        <v>19141470</v>
      </c>
      <c r="N6" s="94">
        <f t="shared" si="0"/>
        <v>47121998</v>
      </c>
      <c r="O6" s="94">
        <f t="shared" si="0"/>
        <v>52140259</v>
      </c>
      <c r="P6" s="94">
        <f t="shared" si="0"/>
        <v>39152025</v>
      </c>
    </row>
    <row r="7" spans="1:16" ht="12.75">
      <c r="A7" s="18" t="s">
        <v>160</v>
      </c>
      <c r="B7" s="94">
        <v>19665518</v>
      </c>
      <c r="C7" s="94">
        <v>20987187</v>
      </c>
      <c r="D7" s="94">
        <v>23654263</v>
      </c>
      <c r="E7" s="94">
        <v>435358</v>
      </c>
      <c r="F7" s="94">
        <v>533760</v>
      </c>
      <c r="G7" s="94">
        <v>756574</v>
      </c>
      <c r="H7" s="94">
        <v>11779</v>
      </c>
      <c r="I7" s="94">
        <v>5223</v>
      </c>
      <c r="J7" s="94">
        <v>5223</v>
      </c>
      <c r="K7" s="94"/>
      <c r="L7" s="94"/>
      <c r="M7" s="94"/>
      <c r="N7" s="94">
        <f t="shared" si="0"/>
        <v>20112655</v>
      </c>
      <c r="O7" s="94">
        <f t="shared" si="0"/>
        <v>21526170</v>
      </c>
      <c r="P7" s="94">
        <f t="shared" si="0"/>
        <v>24416060</v>
      </c>
    </row>
    <row r="8" spans="1:16" ht="12.75">
      <c r="A8" s="18" t="s">
        <v>161</v>
      </c>
      <c r="B8" s="94">
        <v>156630166</v>
      </c>
      <c r="C8" s="94">
        <v>174602484</v>
      </c>
      <c r="D8" s="94">
        <v>147939337</v>
      </c>
      <c r="E8" s="94">
        <v>11725084</v>
      </c>
      <c r="F8" s="94">
        <v>6717222</v>
      </c>
      <c r="G8" s="94">
        <v>12797580</v>
      </c>
      <c r="H8" s="94">
        <v>12617444</v>
      </c>
      <c r="I8" s="94">
        <v>9966045</v>
      </c>
      <c r="J8" s="94">
        <v>3867274</v>
      </c>
      <c r="K8" s="94"/>
      <c r="L8" s="94"/>
      <c r="M8" s="94"/>
      <c r="N8" s="94">
        <f t="shared" si="0"/>
        <v>180972694</v>
      </c>
      <c r="O8" s="94">
        <f t="shared" si="0"/>
        <v>191285751</v>
      </c>
      <c r="P8" s="94">
        <f t="shared" si="0"/>
        <v>164604191</v>
      </c>
    </row>
    <row r="9" spans="1:16" ht="12.75">
      <c r="A9" s="18" t="s">
        <v>165</v>
      </c>
      <c r="B9" s="94">
        <v>305268584</v>
      </c>
      <c r="C9" s="94">
        <v>388364341</v>
      </c>
      <c r="D9" s="94">
        <v>327706682</v>
      </c>
      <c r="E9" s="94">
        <v>15353429</v>
      </c>
      <c r="F9" s="94">
        <v>12372307</v>
      </c>
      <c r="G9" s="94">
        <v>22239645</v>
      </c>
      <c r="H9" s="94">
        <v>14579505</v>
      </c>
      <c r="I9" s="94">
        <v>6156378</v>
      </c>
      <c r="J9" s="94">
        <v>11239131</v>
      </c>
      <c r="K9" s="94"/>
      <c r="L9" s="94"/>
      <c r="M9" s="94"/>
      <c r="N9" s="94">
        <f t="shared" si="0"/>
        <v>335201518</v>
      </c>
      <c r="O9" s="94">
        <f t="shared" si="0"/>
        <v>406893026</v>
      </c>
      <c r="P9" s="94">
        <f t="shared" si="0"/>
        <v>361185458</v>
      </c>
    </row>
    <row r="10" spans="1:16" ht="12.75">
      <c r="A10" s="18" t="s">
        <v>162</v>
      </c>
      <c r="B10" s="94">
        <v>379497378</v>
      </c>
      <c r="C10" s="94">
        <v>425076935</v>
      </c>
      <c r="D10" s="94">
        <v>389787827</v>
      </c>
      <c r="E10" s="94">
        <v>73065313</v>
      </c>
      <c r="F10" s="94">
        <v>93975252</v>
      </c>
      <c r="G10" s="94">
        <v>66680553</v>
      </c>
      <c r="H10" s="94">
        <v>18107588</v>
      </c>
      <c r="I10" s="94">
        <v>4221740</v>
      </c>
      <c r="J10" s="94">
        <v>14450947</v>
      </c>
      <c r="K10" s="94"/>
      <c r="L10" s="94"/>
      <c r="M10" s="94"/>
      <c r="N10" s="94">
        <f t="shared" si="0"/>
        <v>470670279</v>
      </c>
      <c r="O10" s="94">
        <f t="shared" si="0"/>
        <v>523273927</v>
      </c>
      <c r="P10" s="94">
        <f t="shared" si="0"/>
        <v>470919327</v>
      </c>
    </row>
    <row r="11" spans="1:16" ht="12.75">
      <c r="A11" s="18" t="s">
        <v>177</v>
      </c>
      <c r="B11" s="94">
        <v>3770058</v>
      </c>
      <c r="C11" s="94">
        <v>5513907</v>
      </c>
      <c r="D11" s="94">
        <v>4541710</v>
      </c>
      <c r="E11" s="94">
        <v>9993862</v>
      </c>
      <c r="F11" s="94">
        <v>13346287</v>
      </c>
      <c r="G11" s="94">
        <v>14288928</v>
      </c>
      <c r="H11" s="94">
        <v>117500</v>
      </c>
      <c r="I11" s="94">
        <v>33100</v>
      </c>
      <c r="J11" s="94"/>
      <c r="K11" s="94"/>
      <c r="L11" s="94"/>
      <c r="M11" s="94"/>
      <c r="N11" s="94">
        <f t="shared" si="0"/>
        <v>13881420</v>
      </c>
      <c r="O11" s="94">
        <f t="shared" si="0"/>
        <v>18893294</v>
      </c>
      <c r="P11" s="94">
        <f t="shared" si="0"/>
        <v>18830638</v>
      </c>
    </row>
    <row r="12" spans="1:16" ht="12.75">
      <c r="A12" s="18" t="s">
        <v>163</v>
      </c>
      <c r="B12" s="94"/>
      <c r="C12" s="94"/>
      <c r="D12" s="94"/>
      <c r="E12" s="94"/>
      <c r="F12" s="94"/>
      <c r="G12" s="94"/>
      <c r="H12" s="94"/>
      <c r="I12" s="94"/>
      <c r="J12" s="94"/>
      <c r="K12" s="94"/>
      <c r="L12" s="94"/>
      <c r="M12" s="94"/>
      <c r="N12" s="94">
        <f t="shared" si="0"/>
        <v>0</v>
      </c>
      <c r="O12" s="94">
        <f t="shared" si="0"/>
        <v>0</v>
      </c>
      <c r="P12" s="94">
        <f t="shared" si="0"/>
        <v>0</v>
      </c>
    </row>
    <row r="13" spans="1:21" ht="12.75">
      <c r="A13" s="18" t="s">
        <v>7</v>
      </c>
      <c r="B13" s="94">
        <f>SUM(B5:B12)</f>
        <v>881764871</v>
      </c>
      <c r="C13" s="94">
        <f>SUM(C5:C12)</f>
        <v>1031461850</v>
      </c>
      <c r="D13" s="94">
        <f aca="true" t="shared" si="1" ref="D13:O13">SUM(D5:D12)</f>
        <v>909784707</v>
      </c>
      <c r="E13" s="94">
        <f>SUM(E5:E12)</f>
        <v>114940176</v>
      </c>
      <c r="F13" s="94">
        <f>SUM(F5:F12)</f>
        <v>129767391</v>
      </c>
      <c r="G13" s="94">
        <f t="shared" si="1"/>
        <v>120607285</v>
      </c>
      <c r="H13" s="94">
        <f>SUM(H5:H12)</f>
        <v>45930007</v>
      </c>
      <c r="I13" s="94">
        <f>SUM(I5:I12)</f>
        <v>20783176</v>
      </c>
      <c r="J13" s="94">
        <f t="shared" si="1"/>
        <v>29649575</v>
      </c>
      <c r="K13" s="94">
        <f>SUM(K5:K12)</f>
        <v>25400520</v>
      </c>
      <c r="L13" s="94">
        <f>SUM(L5:L12)</f>
        <v>32095638</v>
      </c>
      <c r="M13" s="94">
        <f t="shared" si="1"/>
        <v>19141470</v>
      </c>
      <c r="N13" s="94">
        <f t="shared" si="1"/>
        <v>1068035574</v>
      </c>
      <c r="O13" s="94">
        <f t="shared" si="1"/>
        <v>1214108055</v>
      </c>
      <c r="P13" s="194">
        <f>SUM(P5:P12)</f>
        <v>1079183037</v>
      </c>
      <c r="R13" s="170">
        <f>+N13-K13</f>
        <v>1042635054</v>
      </c>
      <c r="S13" s="170">
        <f>+O13-L13</f>
        <v>1182012417</v>
      </c>
      <c r="T13" s="133">
        <f>+S13/R13</f>
        <v>1.1336779944864581</v>
      </c>
      <c r="U13" s="133"/>
    </row>
    <row r="14" spans="1:21" ht="12.75">
      <c r="A14" s="105" t="s">
        <v>265</v>
      </c>
      <c r="B14" s="106"/>
      <c r="C14" s="106"/>
      <c r="D14" s="106"/>
      <c r="E14" s="106"/>
      <c r="F14" s="106"/>
      <c r="G14" s="106"/>
      <c r="H14" s="106"/>
      <c r="I14" s="106"/>
      <c r="J14" s="106"/>
      <c r="K14" s="106"/>
      <c r="L14" s="106"/>
      <c r="M14" s="106"/>
      <c r="N14" s="106"/>
      <c r="O14" s="107"/>
      <c r="P14" s="107"/>
      <c r="R14" s="133"/>
      <c r="S14" s="133"/>
      <c r="T14" s="133"/>
      <c r="U14" s="133"/>
    </row>
    <row r="15" spans="1:21" ht="12.75">
      <c r="A15" s="105" t="s">
        <v>164</v>
      </c>
      <c r="B15" s="106"/>
      <c r="C15" s="106"/>
      <c r="D15" s="106"/>
      <c r="E15" s="106"/>
      <c r="F15" s="106"/>
      <c r="G15" s="106"/>
      <c r="H15" s="106"/>
      <c r="I15" s="106"/>
      <c r="J15" s="106"/>
      <c r="K15" s="106"/>
      <c r="L15" s="106"/>
      <c r="M15" s="106"/>
      <c r="N15" s="106"/>
      <c r="O15" s="107"/>
      <c r="P15" s="107"/>
      <c r="R15" s="133"/>
      <c r="S15" s="133">
        <f>+C13/B13</f>
        <v>1.16976972424659</v>
      </c>
      <c r="T15" s="133"/>
      <c r="U15" s="133"/>
    </row>
    <row r="16" spans="14:19" ht="14.25">
      <c r="N16" s="158"/>
      <c r="O16" s="158"/>
      <c r="P16" s="158"/>
      <c r="S16" s="256"/>
    </row>
    <row r="17" spans="11:16" ht="12.75">
      <c r="K17" s="319" t="s">
        <v>306</v>
      </c>
      <c r="O17" s="158">
        <f>O13-L13</f>
        <v>1182012417</v>
      </c>
      <c r="P17" s="158">
        <f>P13-M13</f>
        <v>1060041567</v>
      </c>
    </row>
    <row r="19" ht="12.75">
      <c r="O19" s="158"/>
    </row>
    <row r="20" spans="3:23" ht="12.75">
      <c r="C20" s="591" t="s">
        <v>310</v>
      </c>
      <c r="D20" s="593"/>
      <c r="E20" s="593"/>
      <c r="F20" s="593"/>
      <c r="G20" s="593"/>
      <c r="H20" s="593"/>
      <c r="I20" s="593"/>
      <c r="J20" s="593"/>
      <c r="K20" s="593"/>
      <c r="L20" s="592"/>
      <c r="N20" s="268"/>
      <c r="Q20" s="268"/>
      <c r="T20" s="268"/>
      <c r="W20" s="268"/>
    </row>
    <row r="21" spans="3:12" s="56" customFormat="1" ht="12.75">
      <c r="C21" s="604" t="s">
        <v>167</v>
      </c>
      <c r="D21" s="605"/>
      <c r="E21" s="591">
        <v>2012</v>
      </c>
      <c r="F21" s="592"/>
      <c r="G21" s="591">
        <v>2013</v>
      </c>
      <c r="H21" s="593"/>
      <c r="I21" s="592"/>
      <c r="J21" s="591">
        <v>2014</v>
      </c>
      <c r="K21" s="593"/>
      <c r="L21" s="592"/>
    </row>
    <row r="22" spans="3:14" s="56" customFormat="1" ht="12.75">
      <c r="C22" s="606"/>
      <c r="D22" s="607"/>
      <c r="E22" s="295" t="s">
        <v>287</v>
      </c>
      <c r="F22" s="296" t="s">
        <v>288</v>
      </c>
      <c r="G22" s="295" t="s">
        <v>287</v>
      </c>
      <c r="H22" s="296" t="s">
        <v>288</v>
      </c>
      <c r="I22" s="296" t="s">
        <v>289</v>
      </c>
      <c r="J22" s="295" t="s">
        <v>287</v>
      </c>
      <c r="K22" s="296" t="s">
        <v>288</v>
      </c>
      <c r="L22" s="296" t="s">
        <v>289</v>
      </c>
      <c r="N22" s="272"/>
    </row>
    <row r="23" spans="3:23" ht="12.75">
      <c r="C23" s="105" t="s">
        <v>134</v>
      </c>
      <c r="D23" s="18"/>
      <c r="E23" s="348">
        <v>369349871</v>
      </c>
      <c r="F23" s="108">
        <f aca="true" t="shared" si="2" ref="F23:F34">E23/$E$34</f>
        <v>0.41887569254275725</v>
      </c>
      <c r="G23" s="348">
        <v>431892384</v>
      </c>
      <c r="H23" s="108">
        <f aca="true" t="shared" si="3" ref="H23:H34">G23/$G$34</f>
        <v>0.4187187184867768</v>
      </c>
      <c r="I23" s="108">
        <f>G23/E23-1</f>
        <v>0.16933135195273974</v>
      </c>
      <c r="J23" s="348">
        <v>386729557</v>
      </c>
      <c r="K23" s="108">
        <f>J23/$J$34</f>
        <v>0.42507810257135925</v>
      </c>
      <c r="L23" s="108">
        <f>J23/G23-1</f>
        <v>-0.10456963047535472</v>
      </c>
      <c r="W23" s="269"/>
    </row>
    <row r="24" spans="3:12" ht="12.75">
      <c r="C24" s="602" t="s">
        <v>64</v>
      </c>
      <c r="D24" s="603"/>
      <c r="E24" s="348">
        <v>106956643</v>
      </c>
      <c r="F24" s="108">
        <f t="shared" si="2"/>
        <v>0.12129837161544169</v>
      </c>
      <c r="G24" s="348">
        <v>130485855</v>
      </c>
      <c r="H24" s="108">
        <f t="shared" si="3"/>
        <v>0.1265057500672468</v>
      </c>
      <c r="I24" s="108">
        <f aca="true" t="shared" si="4" ref="I24:I34">G24/E24-1</f>
        <v>0.21998831807015473</v>
      </c>
      <c r="J24" s="348">
        <v>121047717</v>
      </c>
      <c r="K24" s="108">
        <f aca="true" t="shared" si="5" ref="K24:K34">J24/$J$34</f>
        <v>0.13305094718414517</v>
      </c>
      <c r="L24" s="108">
        <f aca="true" t="shared" si="6" ref="L24:L34">J24/G24-1</f>
        <v>-0.07233073653845468</v>
      </c>
    </row>
    <row r="25" spans="3:12" ht="12.75">
      <c r="C25" s="130" t="s">
        <v>157</v>
      </c>
      <c r="D25" s="131"/>
      <c r="E25" s="348">
        <v>93900054</v>
      </c>
      <c r="F25" s="108">
        <f t="shared" si="2"/>
        <v>0.10649103529550794</v>
      </c>
      <c r="G25" s="348">
        <v>114143455</v>
      </c>
      <c r="H25" s="108">
        <f t="shared" si="3"/>
        <v>0.11066182913115012</v>
      </c>
      <c r="I25" s="108">
        <f t="shared" si="4"/>
        <v>0.21558455120803233</v>
      </c>
      <c r="J25" s="348">
        <v>99470246</v>
      </c>
      <c r="K25" s="108">
        <f t="shared" si="5"/>
        <v>0.1093338294595009</v>
      </c>
      <c r="L25" s="108">
        <f t="shared" si="6"/>
        <v>-0.12855059451284356</v>
      </c>
    </row>
    <row r="26" spans="3:12" ht="12.75">
      <c r="C26" s="602" t="s">
        <v>65</v>
      </c>
      <c r="D26" s="603"/>
      <c r="E26" s="348">
        <v>66957898</v>
      </c>
      <c r="F26" s="108">
        <f t="shared" si="2"/>
        <v>0.0759362276749172</v>
      </c>
      <c r="G26" s="348">
        <v>82302673</v>
      </c>
      <c r="H26" s="108">
        <f t="shared" si="3"/>
        <v>0.07979226085773312</v>
      </c>
      <c r="I26" s="108">
        <f t="shared" si="4"/>
        <v>0.22917050054349075</v>
      </c>
      <c r="J26" s="348">
        <v>81741560</v>
      </c>
      <c r="K26" s="108">
        <f t="shared" si="5"/>
        <v>0.0898471466612595</v>
      </c>
      <c r="L26" s="108">
        <f t="shared" si="6"/>
        <v>-0.006817676504868753</v>
      </c>
    </row>
    <row r="27" spans="3:12" ht="12.75">
      <c r="C27" s="602" t="s">
        <v>68</v>
      </c>
      <c r="D27" s="603"/>
      <c r="E27" s="348">
        <v>63112496</v>
      </c>
      <c r="F27" s="108">
        <f t="shared" si="2"/>
        <v>0.07157519887180899</v>
      </c>
      <c r="G27" s="348">
        <v>71391366</v>
      </c>
      <c r="H27" s="108">
        <f t="shared" si="3"/>
        <v>0.06921377266643454</v>
      </c>
      <c r="I27" s="108">
        <f t="shared" si="4"/>
        <v>0.13117639967844097</v>
      </c>
      <c r="J27" s="348">
        <v>49450040</v>
      </c>
      <c r="K27" s="108">
        <f t="shared" si="5"/>
        <v>0.054353562573128636</v>
      </c>
      <c r="L27" s="108">
        <f t="shared" si="6"/>
        <v>-0.3073386493263065</v>
      </c>
    </row>
    <row r="28" spans="3:12" ht="12.75">
      <c r="C28" s="608" t="s">
        <v>135</v>
      </c>
      <c r="D28" s="609"/>
      <c r="E28" s="348">
        <v>79995261</v>
      </c>
      <c r="F28" s="108">
        <f t="shared" si="2"/>
        <v>0.09072175999626549</v>
      </c>
      <c r="G28" s="348">
        <v>91922258</v>
      </c>
      <c r="H28" s="108">
        <f t="shared" si="3"/>
        <v>0.08911842740475569</v>
      </c>
      <c r="I28" s="108">
        <f t="shared" si="4"/>
        <v>0.1490962945917509</v>
      </c>
      <c r="J28" s="348">
        <v>68255013</v>
      </c>
      <c r="K28" s="108">
        <f t="shared" si="5"/>
        <v>0.07502325822234336</v>
      </c>
      <c r="L28" s="108">
        <f t="shared" si="6"/>
        <v>-0.2574702309858402</v>
      </c>
    </row>
    <row r="29" spans="3:12" ht="12.75">
      <c r="C29" s="602" t="s">
        <v>136</v>
      </c>
      <c r="D29" s="603"/>
      <c r="E29" s="348">
        <v>20654760</v>
      </c>
      <c r="F29" s="108">
        <f t="shared" si="2"/>
        <v>0.023424339843087262</v>
      </c>
      <c r="G29" s="348">
        <v>26584712</v>
      </c>
      <c r="H29" s="108">
        <f t="shared" si="3"/>
        <v>0.025773819943025522</v>
      </c>
      <c r="I29" s="108">
        <f t="shared" si="4"/>
        <v>0.2870985671099544</v>
      </c>
      <c r="J29" s="348">
        <v>23244787</v>
      </c>
      <c r="K29" s="108">
        <f t="shared" si="5"/>
        <v>0.02554976668782365</v>
      </c>
      <c r="L29" s="108">
        <f t="shared" si="6"/>
        <v>-0.12563329630954811</v>
      </c>
    </row>
    <row r="30" spans="3:12" ht="12.75">
      <c r="C30" s="602" t="s">
        <v>148</v>
      </c>
      <c r="D30" s="603"/>
      <c r="E30" s="348">
        <v>14728696</v>
      </c>
      <c r="F30" s="108">
        <f t="shared" si="2"/>
        <v>0.01670365477737432</v>
      </c>
      <c r="G30" s="348">
        <v>18001756</v>
      </c>
      <c r="H30" s="108">
        <f t="shared" si="3"/>
        <v>0.017452662936588495</v>
      </c>
      <c r="I30" s="108">
        <f t="shared" si="4"/>
        <v>0.22222333871240196</v>
      </c>
      <c r="J30" s="348">
        <v>16115251</v>
      </c>
      <c r="K30" s="108">
        <f t="shared" si="5"/>
        <v>0.017713257736701</v>
      </c>
      <c r="L30" s="108">
        <f t="shared" si="6"/>
        <v>-0.10479560993938586</v>
      </c>
    </row>
    <row r="31" spans="3:12" ht="12.75">
      <c r="C31" s="602" t="s">
        <v>198</v>
      </c>
      <c r="D31" s="603"/>
      <c r="E31" s="159" t="s">
        <v>194</v>
      </c>
      <c r="F31" s="108"/>
      <c r="G31" s="348">
        <v>10982343</v>
      </c>
      <c r="H31" s="160" t="s">
        <v>126</v>
      </c>
      <c r="I31" s="160" t="s">
        <v>126</v>
      </c>
      <c r="J31" s="348">
        <v>8361879</v>
      </c>
      <c r="K31" s="108">
        <f>J31/$J$34</f>
        <v>0.009191052493697281</v>
      </c>
      <c r="L31" s="160" t="s">
        <v>126</v>
      </c>
    </row>
    <row r="32" spans="3:12" ht="12.75">
      <c r="C32" s="602" t="s">
        <v>149</v>
      </c>
      <c r="D32" s="603"/>
      <c r="E32" s="159" t="s">
        <v>194</v>
      </c>
      <c r="F32" s="160" t="s">
        <v>126</v>
      </c>
      <c r="G32" s="159" t="s">
        <v>194</v>
      </c>
      <c r="H32" s="160" t="s">
        <v>126</v>
      </c>
      <c r="I32" s="160" t="s">
        <v>126</v>
      </c>
      <c r="J32" s="159"/>
      <c r="K32" s="160" t="s">
        <v>126</v>
      </c>
      <c r="L32" s="160" t="s">
        <v>126</v>
      </c>
    </row>
    <row r="33" spans="3:12" ht="12.75">
      <c r="C33" s="602" t="s">
        <v>150</v>
      </c>
      <c r="D33" s="603"/>
      <c r="E33" s="348">
        <f>12820256+11606782+41682154</f>
        <v>66109192</v>
      </c>
      <c r="F33" s="108">
        <f t="shared" si="2"/>
        <v>0.07497371938283988</v>
      </c>
      <c r="G33" s="348">
        <f>8638280+7653739+37463029</f>
        <v>53755048</v>
      </c>
      <c r="H33" s="108">
        <f t="shared" si="3"/>
        <v>0.052115401068881025</v>
      </c>
      <c r="I33" s="108">
        <f t="shared" si="4"/>
        <v>-0.1868748297513605</v>
      </c>
      <c r="J33" s="348">
        <f>9963966+45404691</f>
        <v>55368657</v>
      </c>
      <c r="K33" s="108">
        <f t="shared" si="5"/>
        <v>0.06085907641004126</v>
      </c>
      <c r="L33" s="108">
        <f t="shared" si="6"/>
        <v>0.03001781339679943</v>
      </c>
    </row>
    <row r="34" spans="3:12" ht="12.75">
      <c r="C34" s="602" t="s">
        <v>132</v>
      </c>
      <c r="D34" s="603"/>
      <c r="E34" s="175">
        <f>SUM(E23:E33)</f>
        <v>881764871</v>
      </c>
      <c r="F34" s="108">
        <f t="shared" si="2"/>
        <v>1</v>
      </c>
      <c r="G34" s="175">
        <f>SUM(G23:G33)</f>
        <v>1031461850</v>
      </c>
      <c r="H34" s="108">
        <f t="shared" si="3"/>
        <v>1</v>
      </c>
      <c r="I34" s="108">
        <f t="shared" si="4"/>
        <v>0.1697697242465901</v>
      </c>
      <c r="J34" s="175">
        <f>SUM(J23:J33)</f>
        <v>909784707</v>
      </c>
      <c r="K34" s="108">
        <f t="shared" si="5"/>
        <v>1</v>
      </c>
      <c r="L34" s="108">
        <f t="shared" si="6"/>
        <v>-0.11796572311423825</v>
      </c>
    </row>
    <row r="35" spans="3:12" ht="12.75">
      <c r="C35" s="588" t="s">
        <v>265</v>
      </c>
      <c r="D35" s="589"/>
      <c r="E35" s="589"/>
      <c r="F35" s="589"/>
      <c r="G35" s="589"/>
      <c r="H35" s="589"/>
      <c r="I35" s="589"/>
      <c r="J35" s="589"/>
      <c r="K35" s="589"/>
      <c r="L35" s="590"/>
    </row>
    <row r="37" ht="12.75">
      <c r="G37" s="158"/>
    </row>
    <row r="39" ht="12.75">
      <c r="H39" s="271"/>
    </row>
  </sheetData>
  <sheetProtection/>
  <mergeCells count="24">
    <mergeCell ref="K3:M3"/>
    <mergeCell ref="E2:M2"/>
    <mergeCell ref="C21:D22"/>
    <mergeCell ref="C31:D31"/>
    <mergeCell ref="C32:D32"/>
    <mergeCell ref="C29:D29"/>
    <mergeCell ref="H3:J3"/>
    <mergeCell ref="C28:D28"/>
    <mergeCell ref="A2:A4"/>
    <mergeCell ref="C34:D34"/>
    <mergeCell ref="C24:D24"/>
    <mergeCell ref="C26:D26"/>
    <mergeCell ref="C27:D27"/>
    <mergeCell ref="C33:D33"/>
    <mergeCell ref="C35:L35"/>
    <mergeCell ref="A1:P1"/>
    <mergeCell ref="E21:F21"/>
    <mergeCell ref="G21:I21"/>
    <mergeCell ref="J21:L21"/>
    <mergeCell ref="C20:L20"/>
    <mergeCell ref="N2:P3"/>
    <mergeCell ref="B2:D3"/>
    <mergeCell ref="E3:G3"/>
    <mergeCell ref="C30:D30"/>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59" r:id="rId1"/>
  <headerFooter>
    <oddFooter>&amp;C&amp;10 16</oddFooter>
  </headerFooter>
  <ignoredErrors>
    <ignoredError sqref="F34" formula="1"/>
    <ignoredError sqref="D13 M13 G13 J13 E13:F13 H13:I13 K13:L13 B13:C13" formulaRange="1"/>
  </ignoredErrors>
</worksheet>
</file>

<file path=xl/worksheets/sheet16.xml><?xml version="1.0" encoding="utf-8"?>
<worksheet xmlns="http://schemas.openxmlformats.org/spreadsheetml/2006/main" xmlns:r="http://schemas.openxmlformats.org/officeDocument/2006/relationships">
  <sheetPr>
    <tabColor theme="0"/>
    <pageSetUpPr fitToPage="1"/>
  </sheetPr>
  <dimension ref="A1:M21"/>
  <sheetViews>
    <sheetView view="pageBreakPreview" zoomScaleSheetLayoutView="100" zoomScalePageLayoutView="0" workbookViewId="0" topLeftCell="A1">
      <selection activeCell="A18" sqref="A18"/>
    </sheetView>
  </sheetViews>
  <sheetFormatPr defaultColWidth="11.00390625" defaultRowHeight="14.25"/>
  <cols>
    <col min="1" max="1" width="19.75390625" style="11" customWidth="1"/>
    <col min="2" max="4" width="7.375" style="11" bestFit="1" customWidth="1"/>
    <col min="5" max="5" width="11.25390625" style="11" bestFit="1" customWidth="1"/>
    <col min="6" max="8" width="8.875" style="11" bestFit="1" customWidth="1"/>
    <col min="9" max="9" width="11.25390625" style="11" customWidth="1"/>
    <col min="10" max="10" width="10.375" style="11" customWidth="1"/>
    <col min="11" max="11" width="7.375" style="11" customWidth="1"/>
    <col min="12" max="12" width="6.625" style="11" customWidth="1"/>
    <col min="13" max="16384" width="11.00390625" style="11" customWidth="1"/>
  </cols>
  <sheetData>
    <row r="1" ht="12.75">
      <c r="H1" s="174"/>
    </row>
    <row r="2" spans="1:13" ht="12.75">
      <c r="A2" s="543" t="s">
        <v>311</v>
      </c>
      <c r="B2" s="543"/>
      <c r="C2" s="543"/>
      <c r="D2" s="543"/>
      <c r="E2" s="543"/>
      <c r="F2" s="543"/>
      <c r="G2" s="543"/>
      <c r="H2" s="543"/>
      <c r="I2" s="543"/>
      <c r="J2" s="543"/>
      <c r="M2" s="206"/>
    </row>
    <row r="3" spans="1:10" ht="12.75">
      <c r="A3" s="342"/>
      <c r="B3" s="342"/>
      <c r="C3" s="342"/>
      <c r="D3" s="342"/>
      <c r="E3" s="342"/>
      <c r="F3" s="342"/>
      <c r="G3" s="342"/>
      <c r="H3" s="342"/>
      <c r="I3" s="342"/>
      <c r="J3" s="342"/>
    </row>
    <row r="4" spans="1:10" ht="12.75">
      <c r="A4" s="544" t="s">
        <v>8</v>
      </c>
      <c r="B4" s="547" t="s">
        <v>295</v>
      </c>
      <c r="C4" s="547"/>
      <c r="D4" s="547"/>
      <c r="E4" s="547"/>
      <c r="F4" s="548" t="s">
        <v>296</v>
      </c>
      <c r="G4" s="547"/>
      <c r="H4" s="547"/>
      <c r="I4" s="547"/>
      <c r="J4" s="549"/>
    </row>
    <row r="5" spans="1:10" ht="12.75">
      <c r="A5" s="545"/>
      <c r="B5" s="544">
        <v>2014</v>
      </c>
      <c r="C5" s="548" t="s">
        <v>401</v>
      </c>
      <c r="D5" s="547"/>
      <c r="E5" s="547"/>
      <c r="F5" s="544">
        <v>2014</v>
      </c>
      <c r="G5" s="548" t="str">
        <f>C5</f>
        <v>Enero - julio</v>
      </c>
      <c r="H5" s="547"/>
      <c r="I5" s="547"/>
      <c r="J5" s="549"/>
    </row>
    <row r="6" spans="1:10" ht="38.25">
      <c r="A6" s="546"/>
      <c r="B6" s="546"/>
      <c r="C6" s="346">
        <v>2014</v>
      </c>
      <c r="D6" s="346">
        <v>2015</v>
      </c>
      <c r="E6" s="434" t="s">
        <v>361</v>
      </c>
      <c r="F6" s="546"/>
      <c r="G6" s="402">
        <v>2014</v>
      </c>
      <c r="H6" s="402">
        <v>2015</v>
      </c>
      <c r="I6" s="434" t="s">
        <v>361</v>
      </c>
      <c r="J6" s="435" t="s">
        <v>359</v>
      </c>
    </row>
    <row r="7" spans="1:10" ht="12.75">
      <c r="A7" s="347" t="s">
        <v>107</v>
      </c>
      <c r="B7" s="348">
        <v>131739</v>
      </c>
      <c r="C7" s="348">
        <v>71124</v>
      </c>
      <c r="D7" s="348">
        <v>57693</v>
      </c>
      <c r="E7" s="433">
        <v>-18.9</v>
      </c>
      <c r="F7" s="348">
        <v>1062661</v>
      </c>
      <c r="G7" s="348">
        <v>548007</v>
      </c>
      <c r="H7" s="348">
        <v>542169</v>
      </c>
      <c r="I7" s="349">
        <v>-1.1</v>
      </c>
      <c r="J7" s="349">
        <v>34.6</v>
      </c>
    </row>
    <row r="8" spans="1:10" ht="12.75">
      <c r="A8" s="350" t="s">
        <v>5</v>
      </c>
      <c r="B8" s="348">
        <v>33138</v>
      </c>
      <c r="C8" s="348">
        <v>13734</v>
      </c>
      <c r="D8" s="348">
        <v>34873</v>
      </c>
      <c r="E8" s="349">
        <v>153.9</v>
      </c>
      <c r="F8" s="348">
        <v>186193</v>
      </c>
      <c r="G8" s="348">
        <v>69998</v>
      </c>
      <c r="H8" s="348">
        <v>195985</v>
      </c>
      <c r="I8" s="349">
        <v>180</v>
      </c>
      <c r="J8" s="349">
        <v>12.5</v>
      </c>
    </row>
    <row r="9" spans="1:10" ht="12.75">
      <c r="A9" s="350" t="s">
        <v>302</v>
      </c>
      <c r="B9" s="348">
        <v>97325</v>
      </c>
      <c r="C9" s="348">
        <v>35123</v>
      </c>
      <c r="D9" s="348">
        <v>28116</v>
      </c>
      <c r="E9" s="349">
        <v>-19.9</v>
      </c>
      <c r="F9" s="348">
        <v>453254</v>
      </c>
      <c r="G9" s="348">
        <v>184219</v>
      </c>
      <c r="H9" s="348">
        <v>159182</v>
      </c>
      <c r="I9" s="349">
        <v>-13.6</v>
      </c>
      <c r="J9" s="349">
        <v>10.2</v>
      </c>
    </row>
    <row r="10" spans="1:10" ht="12.75">
      <c r="A10" s="350" t="s">
        <v>2</v>
      </c>
      <c r="B10" s="348">
        <v>27168</v>
      </c>
      <c r="C10" s="348">
        <v>15877</v>
      </c>
      <c r="D10" s="348">
        <v>16788</v>
      </c>
      <c r="E10" s="349">
        <v>5.7</v>
      </c>
      <c r="F10" s="348">
        <v>224758</v>
      </c>
      <c r="G10" s="348">
        <v>141394</v>
      </c>
      <c r="H10" s="348">
        <v>105242</v>
      </c>
      <c r="I10" s="349">
        <v>-25.6</v>
      </c>
      <c r="J10" s="349">
        <v>6.7</v>
      </c>
    </row>
    <row r="11" spans="1:10" ht="12.75">
      <c r="A11" s="350" t="s">
        <v>385</v>
      </c>
      <c r="B11" s="348">
        <v>0</v>
      </c>
      <c r="C11" s="348">
        <v>0</v>
      </c>
      <c r="D11" s="348">
        <v>4158</v>
      </c>
      <c r="E11" s="349"/>
      <c r="F11" s="348">
        <v>0</v>
      </c>
      <c r="G11" s="348">
        <v>0</v>
      </c>
      <c r="H11" s="348">
        <v>104061</v>
      </c>
      <c r="I11" s="349"/>
      <c r="J11" s="349">
        <v>6.6</v>
      </c>
    </row>
    <row r="12" spans="1:10" ht="12.75">
      <c r="A12" s="350" t="s">
        <v>4</v>
      </c>
      <c r="B12" s="348">
        <v>33842</v>
      </c>
      <c r="C12" s="348">
        <v>1620</v>
      </c>
      <c r="D12" s="348">
        <v>4796</v>
      </c>
      <c r="E12" s="349">
        <v>196</v>
      </c>
      <c r="F12" s="348">
        <v>126532</v>
      </c>
      <c r="G12" s="348">
        <v>26100</v>
      </c>
      <c r="H12" s="348">
        <v>79580</v>
      </c>
      <c r="I12" s="349">
        <v>204.9</v>
      </c>
      <c r="J12" s="349">
        <v>5.1</v>
      </c>
    </row>
    <row r="13" spans="1:10" ht="12.75">
      <c r="A13" s="350" t="s">
        <v>375</v>
      </c>
      <c r="B13" s="348">
        <v>6374</v>
      </c>
      <c r="C13" s="348">
        <v>5951</v>
      </c>
      <c r="D13" s="348">
        <v>14129</v>
      </c>
      <c r="E13" s="349">
        <v>137.4</v>
      </c>
      <c r="F13" s="348">
        <v>35846</v>
      </c>
      <c r="G13" s="348">
        <v>34323</v>
      </c>
      <c r="H13" s="348">
        <v>76823</v>
      </c>
      <c r="I13" s="349">
        <v>123.8</v>
      </c>
      <c r="J13" s="349">
        <v>4.9</v>
      </c>
    </row>
    <row r="14" spans="1:10" ht="12.75">
      <c r="A14" s="350" t="s">
        <v>0</v>
      </c>
      <c r="B14" s="348">
        <v>6822</v>
      </c>
      <c r="C14" s="348">
        <v>210</v>
      </c>
      <c r="D14" s="348">
        <v>7788</v>
      </c>
      <c r="E14" s="349">
        <v>3608.6</v>
      </c>
      <c r="F14" s="348">
        <v>50546</v>
      </c>
      <c r="G14" s="348">
        <v>1864</v>
      </c>
      <c r="H14" s="348">
        <v>56717</v>
      </c>
      <c r="I14" s="349">
        <v>2942.8</v>
      </c>
      <c r="J14" s="349">
        <v>3.6</v>
      </c>
    </row>
    <row r="15" spans="1:10" ht="12.75">
      <c r="A15" s="350" t="s">
        <v>369</v>
      </c>
      <c r="B15" s="348">
        <v>9456</v>
      </c>
      <c r="C15" s="348">
        <v>5760</v>
      </c>
      <c r="D15" s="348">
        <v>3557</v>
      </c>
      <c r="E15" s="349">
        <v>-38.2</v>
      </c>
      <c r="F15" s="348">
        <v>93633</v>
      </c>
      <c r="G15" s="348">
        <v>53760</v>
      </c>
      <c r="H15" s="348">
        <v>38378</v>
      </c>
      <c r="I15" s="349">
        <v>-28.6</v>
      </c>
      <c r="J15" s="349">
        <v>2.5</v>
      </c>
    </row>
    <row r="16" spans="1:10" ht="12.75">
      <c r="A16" s="350" t="s">
        <v>3</v>
      </c>
      <c r="B16" s="348">
        <v>34914</v>
      </c>
      <c r="C16" s="348">
        <v>23751</v>
      </c>
      <c r="D16" s="348">
        <v>6615</v>
      </c>
      <c r="E16" s="349">
        <v>-72.1</v>
      </c>
      <c r="F16" s="348">
        <v>201954</v>
      </c>
      <c r="G16" s="348">
        <v>144618</v>
      </c>
      <c r="H16" s="348">
        <v>35100</v>
      </c>
      <c r="I16" s="349">
        <v>-75.7</v>
      </c>
      <c r="J16" s="349">
        <v>2.2</v>
      </c>
    </row>
    <row r="17" spans="1:10" ht="12.75">
      <c r="A17" s="401" t="s">
        <v>398</v>
      </c>
      <c r="B17" s="348">
        <v>380778</v>
      </c>
      <c r="C17" s="348">
        <v>173150</v>
      </c>
      <c r="D17" s="348">
        <v>178513</v>
      </c>
      <c r="E17" s="349">
        <v>3.1</v>
      </c>
      <c r="F17" s="348">
        <v>2435377</v>
      </c>
      <c r="G17" s="348">
        <v>1204283</v>
      </c>
      <c r="H17" s="348">
        <v>1393237</v>
      </c>
      <c r="I17" s="349">
        <v>15.7</v>
      </c>
      <c r="J17" s="349">
        <v>89</v>
      </c>
    </row>
    <row r="18" spans="1:10" ht="12.75">
      <c r="A18" s="350" t="s">
        <v>284</v>
      </c>
      <c r="B18" s="348">
        <v>120792</v>
      </c>
      <c r="C18" s="348">
        <v>87372</v>
      </c>
      <c r="D18" s="348">
        <v>27267</v>
      </c>
      <c r="E18" s="349">
        <v>-68.8</v>
      </c>
      <c r="F18" s="348">
        <v>716239</v>
      </c>
      <c r="G18" s="348">
        <v>490705</v>
      </c>
      <c r="H18" s="348">
        <v>172039</v>
      </c>
      <c r="I18" s="349">
        <v>-64.9</v>
      </c>
      <c r="J18" s="349">
        <v>11</v>
      </c>
    </row>
    <row r="19" spans="1:10" ht="12.75">
      <c r="A19" s="305" t="s">
        <v>7</v>
      </c>
      <c r="B19" s="306">
        <v>501570</v>
      </c>
      <c r="C19" s="306">
        <v>260522</v>
      </c>
      <c r="D19" s="306">
        <v>205780</v>
      </c>
      <c r="E19" s="455">
        <v>-21</v>
      </c>
      <c r="F19" s="306">
        <v>3151616</v>
      </c>
      <c r="G19" s="306">
        <v>1694988</v>
      </c>
      <c r="H19" s="306">
        <v>1565276</v>
      </c>
      <c r="I19" s="455">
        <v>-7.7</v>
      </c>
      <c r="J19" s="455">
        <v>100</v>
      </c>
    </row>
    <row r="20" spans="1:10" ht="12.75">
      <c r="A20" s="76" t="s">
        <v>261</v>
      </c>
      <c r="B20" s="317"/>
      <c r="C20" s="317"/>
      <c r="D20" s="317"/>
      <c r="E20" s="343"/>
      <c r="F20" s="317"/>
      <c r="G20" s="317"/>
      <c r="H20" s="317"/>
      <c r="I20" s="343"/>
      <c r="J20" s="343"/>
    </row>
    <row r="21" spans="1:10" ht="62.25" customHeight="1">
      <c r="A21" s="610" t="s">
        <v>291</v>
      </c>
      <c r="B21" s="610"/>
      <c r="C21" s="610"/>
      <c r="D21" s="610"/>
      <c r="E21" s="610"/>
      <c r="F21" s="610"/>
      <c r="G21" s="610"/>
      <c r="H21" s="610"/>
      <c r="I21" s="610"/>
      <c r="J21" s="610"/>
    </row>
  </sheetData>
  <sheetProtection/>
  <mergeCells count="9">
    <mergeCell ref="A21:J21"/>
    <mergeCell ref="A2:J2"/>
    <mergeCell ref="A4:A6"/>
    <mergeCell ref="B4:E4"/>
    <mergeCell ref="F4:J4"/>
    <mergeCell ref="B5:B6"/>
    <mergeCell ref="C5:E5"/>
    <mergeCell ref="F5:F6"/>
    <mergeCell ref="G5:J5"/>
  </mergeCells>
  <printOptions horizontalCentered="1"/>
  <pageMargins left="0.7086614173228347" right="0.7086614173228347" top="1.299212598425197" bottom="0.7480314960629921" header="0.31496062992125984" footer="0.31496062992125984"/>
  <pageSetup fitToHeight="1" fitToWidth="1" horizontalDpi="600" verticalDpi="600" orientation="landscape" r:id="rId1"/>
  <headerFooter>
    <oddFooter>&amp;C&amp;10 17</oddFooter>
  </headerFooter>
</worksheet>
</file>

<file path=xl/worksheets/sheet17.xml><?xml version="1.0" encoding="utf-8"?>
<worksheet xmlns="http://schemas.openxmlformats.org/spreadsheetml/2006/main" xmlns:r="http://schemas.openxmlformats.org/officeDocument/2006/relationships">
  <sheetPr>
    <tabColor theme="0"/>
    <pageSetUpPr fitToPage="1"/>
  </sheetPr>
  <dimension ref="B3:S28"/>
  <sheetViews>
    <sheetView zoomScalePageLayoutView="0" workbookViewId="0" topLeftCell="A1">
      <selection activeCell="K21" sqref="K21"/>
    </sheetView>
  </sheetViews>
  <sheetFormatPr defaultColWidth="11.00390625" defaultRowHeight="14.25"/>
  <cols>
    <col min="2" max="2" width="20.00390625" style="0" customWidth="1"/>
    <col min="3" max="3" width="8.375" style="0" customWidth="1"/>
    <col min="4" max="4" width="9.875" style="0" bestFit="1" customWidth="1"/>
    <col min="5" max="5" width="8.25390625" style="0" customWidth="1"/>
    <col min="6" max="7" width="7.375" style="0" bestFit="1" customWidth="1"/>
    <col min="8" max="8" width="7.50390625" style="0" bestFit="1" customWidth="1"/>
    <col min="9" max="10" width="6.375" style="0" bestFit="1" customWidth="1"/>
    <col min="11" max="11" width="7.50390625" style="0" bestFit="1" customWidth="1"/>
    <col min="12" max="13" width="8.875" style="0" bestFit="1" customWidth="1"/>
    <col min="14" max="14" width="7.50390625" style="0" bestFit="1" customWidth="1"/>
  </cols>
  <sheetData>
    <row r="2" ht="15" thickBot="1"/>
    <row r="3" spans="2:14" ht="26.25" customHeight="1" thickBot="1">
      <c r="B3" s="618" t="s">
        <v>386</v>
      </c>
      <c r="C3" s="619"/>
      <c r="D3" s="619"/>
      <c r="E3" s="619"/>
      <c r="F3" s="619"/>
      <c r="G3" s="619"/>
      <c r="H3" s="619"/>
      <c r="I3" s="619"/>
      <c r="J3" s="619"/>
      <c r="K3" s="619"/>
      <c r="L3" s="619"/>
      <c r="M3" s="619"/>
      <c r="N3" s="620"/>
    </row>
    <row r="4" spans="2:14" ht="26.25" customHeight="1" thickBot="1">
      <c r="B4" s="616" t="s">
        <v>189</v>
      </c>
      <c r="C4" s="618" t="s">
        <v>175</v>
      </c>
      <c r="D4" s="620"/>
      <c r="E4" s="611" t="s">
        <v>230</v>
      </c>
      <c r="F4" s="618" t="s">
        <v>176</v>
      </c>
      <c r="G4" s="620"/>
      <c r="H4" s="611" t="s">
        <v>230</v>
      </c>
      <c r="I4" s="618" t="s">
        <v>190</v>
      </c>
      <c r="J4" s="620"/>
      <c r="K4" s="611" t="s">
        <v>230</v>
      </c>
      <c r="L4" s="618" t="s">
        <v>132</v>
      </c>
      <c r="M4" s="620"/>
      <c r="N4" s="611" t="s">
        <v>230</v>
      </c>
    </row>
    <row r="5" spans="2:14" ht="26.25" customHeight="1" thickBot="1">
      <c r="B5" s="617"/>
      <c r="C5" s="176">
        <v>2014</v>
      </c>
      <c r="D5" s="176">
        <v>2015</v>
      </c>
      <c r="E5" s="612"/>
      <c r="F5" s="176">
        <v>2014</v>
      </c>
      <c r="G5" s="176">
        <v>2015</v>
      </c>
      <c r="H5" s="612"/>
      <c r="I5" s="176">
        <v>2014</v>
      </c>
      <c r="J5" s="176">
        <v>2015</v>
      </c>
      <c r="K5" s="612"/>
      <c r="L5" s="176">
        <v>2014</v>
      </c>
      <c r="M5" s="176">
        <v>2015</v>
      </c>
      <c r="N5" s="612"/>
    </row>
    <row r="6" spans="2:18" ht="15" thickBot="1">
      <c r="B6" s="177" t="s">
        <v>158</v>
      </c>
      <c r="C6" s="178"/>
      <c r="D6" s="178"/>
      <c r="E6" s="179"/>
      <c r="F6" s="178">
        <v>15.105</v>
      </c>
      <c r="G6" s="178"/>
      <c r="H6" s="179">
        <f aca="true" t="shared" si="0" ref="H6:H14">G6/F6-1</f>
        <v>-1</v>
      </c>
      <c r="I6" s="178">
        <v>0</v>
      </c>
      <c r="J6" s="178"/>
      <c r="K6" s="180" t="s">
        <v>228</v>
      </c>
      <c r="L6" s="181">
        <f>C6+F6+I6</f>
        <v>15.105</v>
      </c>
      <c r="M6" s="181">
        <f aca="true" t="shared" si="1" ref="M6:M13">D6+G6+J6</f>
        <v>0</v>
      </c>
      <c r="N6" s="179">
        <f aca="true" t="shared" si="2" ref="N6:N14">M6/L6-1</f>
        <v>-1</v>
      </c>
      <c r="P6" s="64"/>
      <c r="Q6" s="64"/>
      <c r="R6" s="64"/>
    </row>
    <row r="7" spans="2:18" ht="15" thickBot="1">
      <c r="B7" s="177" t="s">
        <v>159</v>
      </c>
      <c r="C7" s="178">
        <v>38969.538</v>
      </c>
      <c r="D7" s="178">
        <v>29316.596</v>
      </c>
      <c r="E7" s="179">
        <f aca="true" t="shared" si="3" ref="E7:E14">D7/C7-1</f>
        <v>-0.24770480984403764</v>
      </c>
      <c r="F7" s="178">
        <v>968.82</v>
      </c>
      <c r="G7" s="178">
        <v>1603.768</v>
      </c>
      <c r="H7" s="179">
        <f t="shared" si="0"/>
        <v>0.655382836853079</v>
      </c>
      <c r="I7" s="178">
        <v>491</v>
      </c>
      <c r="J7" s="178"/>
      <c r="K7" s="179">
        <f aca="true" t="shared" si="4" ref="K7:K14">J7/I7-1</f>
        <v>-1</v>
      </c>
      <c r="L7" s="181">
        <f aca="true" t="shared" si="5" ref="L7:L12">C7+F7+I7</f>
        <v>40429.358</v>
      </c>
      <c r="M7" s="181">
        <f t="shared" si="1"/>
        <v>30920.364</v>
      </c>
      <c r="N7" s="179">
        <f t="shared" si="2"/>
        <v>-0.23520022257093465</v>
      </c>
      <c r="P7" s="64"/>
      <c r="Q7" s="281"/>
      <c r="R7" s="281"/>
    </row>
    <row r="8" spans="2:18" ht="15" thickBot="1">
      <c r="B8" s="177" t="s">
        <v>160</v>
      </c>
      <c r="C8" s="178">
        <v>15460.42</v>
      </c>
      <c r="D8" s="178">
        <v>15504.32</v>
      </c>
      <c r="E8" s="179">
        <f t="shared" si="3"/>
        <v>0.0028395088878567787</v>
      </c>
      <c r="F8" s="178">
        <v>275.13</v>
      </c>
      <c r="G8" s="178">
        <v>141.29</v>
      </c>
      <c r="H8" s="179">
        <f t="shared" si="0"/>
        <v>-0.48646094573474363</v>
      </c>
      <c r="I8" s="178"/>
      <c r="J8" s="178"/>
      <c r="K8" s="179"/>
      <c r="L8" s="181">
        <f t="shared" si="5"/>
        <v>15735.55</v>
      </c>
      <c r="M8" s="181">
        <f t="shared" si="1"/>
        <v>15645.61</v>
      </c>
      <c r="N8" s="179">
        <f t="shared" si="2"/>
        <v>-0.00571572013688737</v>
      </c>
      <c r="P8" s="64"/>
      <c r="Q8" s="281"/>
      <c r="R8" s="281"/>
    </row>
    <row r="9" spans="2:18" ht="15" thickBot="1">
      <c r="B9" s="177" t="s">
        <v>161</v>
      </c>
      <c r="C9" s="178">
        <v>82812.539</v>
      </c>
      <c r="D9" s="178">
        <v>110453.563</v>
      </c>
      <c r="E9" s="179">
        <f t="shared" si="3"/>
        <v>0.33377824582820703</v>
      </c>
      <c r="F9" s="178">
        <v>9210.744</v>
      </c>
      <c r="G9" s="178">
        <v>11355.563</v>
      </c>
      <c r="H9" s="179">
        <f t="shared" si="0"/>
        <v>0.2328605593641513</v>
      </c>
      <c r="I9" s="178">
        <v>20055.567</v>
      </c>
      <c r="J9" s="178">
        <v>31060.286</v>
      </c>
      <c r="K9" s="179">
        <f t="shared" si="4"/>
        <v>0.5487114375774069</v>
      </c>
      <c r="L9" s="181">
        <f t="shared" si="5"/>
        <v>112078.85</v>
      </c>
      <c r="M9" s="181">
        <f t="shared" si="1"/>
        <v>152869.41199999998</v>
      </c>
      <c r="N9" s="179">
        <f t="shared" si="2"/>
        <v>0.3639452224929143</v>
      </c>
      <c r="P9" s="64"/>
      <c r="Q9" s="281"/>
      <c r="R9" s="281"/>
    </row>
    <row r="10" spans="2:18" ht="15" thickBot="1">
      <c r="B10" s="177" t="s">
        <v>199</v>
      </c>
      <c r="C10" s="178">
        <v>281864.568</v>
      </c>
      <c r="D10" s="178">
        <v>387309.025</v>
      </c>
      <c r="E10" s="179">
        <f t="shared" si="3"/>
        <v>0.37409617586272836</v>
      </c>
      <c r="F10" s="178">
        <v>12829.923</v>
      </c>
      <c r="G10" s="178">
        <v>28427.197</v>
      </c>
      <c r="H10" s="179">
        <f t="shared" si="0"/>
        <v>1.2156950591207756</v>
      </c>
      <c r="I10" s="178">
        <v>13360.592</v>
      </c>
      <c r="J10" s="178">
        <v>13315.445</v>
      </c>
      <c r="K10" s="179">
        <f t="shared" si="4"/>
        <v>-0.0033791167337495764</v>
      </c>
      <c r="L10" s="181">
        <f t="shared" si="5"/>
        <v>308055.08300000004</v>
      </c>
      <c r="M10" s="181">
        <f t="shared" si="1"/>
        <v>429051.667</v>
      </c>
      <c r="N10" s="179">
        <f t="shared" si="2"/>
        <v>0.39277580756555786</v>
      </c>
      <c r="P10" s="64"/>
      <c r="Q10" s="281"/>
      <c r="R10" s="281"/>
    </row>
    <row r="11" spans="2:18" ht="15" thickBot="1">
      <c r="B11" s="177" t="s">
        <v>162</v>
      </c>
      <c r="C11" s="178">
        <v>406124.281</v>
      </c>
      <c r="D11" s="178">
        <v>524937.092</v>
      </c>
      <c r="E11" s="179">
        <f t="shared" si="3"/>
        <v>0.2925528380313709</v>
      </c>
      <c r="F11" s="178">
        <v>65922.293</v>
      </c>
      <c r="G11" s="178">
        <v>84919.961</v>
      </c>
      <c r="H11" s="179">
        <f t="shared" si="0"/>
        <v>0.2881827548079978</v>
      </c>
      <c r="I11" s="178">
        <v>4619.245</v>
      </c>
      <c r="J11" s="178">
        <v>8741.606</v>
      </c>
      <c r="K11" s="179">
        <f t="shared" si="4"/>
        <v>0.892431771858821</v>
      </c>
      <c r="L11" s="181">
        <f t="shared" si="5"/>
        <v>476665.819</v>
      </c>
      <c r="M11" s="181">
        <f t="shared" si="1"/>
        <v>618598.659</v>
      </c>
      <c r="N11" s="179">
        <f t="shared" si="2"/>
        <v>0.29776173231334635</v>
      </c>
      <c r="P11" s="64"/>
      <c r="Q11" s="281"/>
      <c r="R11" s="281"/>
    </row>
    <row r="12" spans="2:14" ht="15" thickBot="1">
      <c r="B12" s="177" t="s">
        <v>177</v>
      </c>
      <c r="C12" s="178">
        <v>15733.59</v>
      </c>
      <c r="D12" s="178">
        <v>13764.735</v>
      </c>
      <c r="E12" s="179">
        <f t="shared" si="3"/>
        <v>-0.12513704755240218</v>
      </c>
      <c r="F12" s="178">
        <v>20900.711</v>
      </c>
      <c r="G12" s="178">
        <v>25805.152</v>
      </c>
      <c r="H12" s="179">
        <f t="shared" si="0"/>
        <v>0.2346542660677906</v>
      </c>
      <c r="I12" s="178">
        <v>13.14</v>
      </c>
      <c r="J12" s="178">
        <v>27.86</v>
      </c>
      <c r="K12" s="179">
        <f t="shared" si="4"/>
        <v>1.1202435312024352</v>
      </c>
      <c r="L12" s="181">
        <f t="shared" si="5"/>
        <v>36647.441</v>
      </c>
      <c r="M12" s="181">
        <f t="shared" si="1"/>
        <v>39597.747</v>
      </c>
      <c r="N12" s="179">
        <f t="shared" si="2"/>
        <v>0.08050510266187483</v>
      </c>
    </row>
    <row r="13" spans="2:19" s="344" customFormat="1" ht="15" thickBot="1">
      <c r="B13" s="177" t="s">
        <v>277</v>
      </c>
      <c r="C13" s="178"/>
      <c r="D13" s="178">
        <v>1.35</v>
      </c>
      <c r="E13" s="179"/>
      <c r="F13" s="178"/>
      <c r="G13" s="178">
        <v>1.35</v>
      </c>
      <c r="H13" s="179"/>
      <c r="I13" s="178"/>
      <c r="J13" s="178"/>
      <c r="K13" s="179"/>
      <c r="L13" s="181"/>
      <c r="M13" s="181">
        <f t="shared" si="1"/>
        <v>2.7</v>
      </c>
      <c r="N13" s="179"/>
      <c r="S13" s="485"/>
    </row>
    <row r="14" spans="2:19" ht="15" thickBot="1">
      <c r="B14" s="182" t="s">
        <v>132</v>
      </c>
      <c r="C14" s="183">
        <f>SUM(C6:C12)</f>
        <v>840964.9360000001</v>
      </c>
      <c r="D14" s="183">
        <f>SUM(D6:D13)</f>
        <v>1081286.681</v>
      </c>
      <c r="E14" s="184">
        <f t="shared" si="3"/>
        <v>0.2857690430508033</v>
      </c>
      <c r="F14" s="183">
        <f>SUM(F6:F12)</f>
        <v>110122.72600000001</v>
      </c>
      <c r="G14" s="183">
        <f>SUM(G6:G13)</f>
        <v>152254.281</v>
      </c>
      <c r="H14" s="184">
        <f t="shared" si="0"/>
        <v>0.3825872872053673</v>
      </c>
      <c r="I14" s="183">
        <f>SUM(I6:I12)</f>
        <v>38539.544</v>
      </c>
      <c r="J14" s="183">
        <f>SUM(J6:J12)</f>
        <v>53145.197</v>
      </c>
      <c r="K14" s="184">
        <f t="shared" si="4"/>
        <v>0.3789783553225228</v>
      </c>
      <c r="L14" s="183">
        <f>SUM(L6:L12)</f>
        <v>989627.2060000001</v>
      </c>
      <c r="M14" s="183">
        <f>SUM(M6:M13)</f>
        <v>1286686.159</v>
      </c>
      <c r="N14" s="184">
        <f t="shared" si="2"/>
        <v>0.3001725813507998</v>
      </c>
      <c r="S14" s="1"/>
    </row>
    <row r="15" spans="2:19" ht="15" thickBot="1">
      <c r="B15" s="613" t="s">
        <v>332</v>
      </c>
      <c r="C15" s="614"/>
      <c r="D15" s="614"/>
      <c r="E15" s="614"/>
      <c r="F15" s="614"/>
      <c r="G15" s="614"/>
      <c r="H15" s="614"/>
      <c r="I15" s="614"/>
      <c r="J15" s="614"/>
      <c r="K15" s="614"/>
      <c r="L15" s="614"/>
      <c r="M15" s="614"/>
      <c r="N15" s="615"/>
      <c r="Q15" s="344"/>
      <c r="R15" s="344"/>
      <c r="S15" s="344"/>
    </row>
    <row r="17" ht="14.25">
      <c r="B17" s="64"/>
    </row>
    <row r="18" spans="3:13" ht="14.25">
      <c r="C18" s="64"/>
      <c r="D18" s="64"/>
      <c r="E18" s="64"/>
      <c r="F18" s="64"/>
      <c r="G18" s="64"/>
      <c r="I18" s="64"/>
      <c r="J18" s="64"/>
      <c r="L18" s="64"/>
      <c r="M18" s="64"/>
    </row>
    <row r="19" spans="3:13" ht="14.25">
      <c r="C19" s="64"/>
      <c r="D19" s="64"/>
      <c r="F19" s="64"/>
      <c r="G19" s="64"/>
      <c r="I19" s="64"/>
      <c r="J19" s="64"/>
      <c r="L19" s="64"/>
      <c r="M19" s="64"/>
    </row>
    <row r="20" spans="6:13" ht="14.25">
      <c r="F20" s="64"/>
      <c r="G20" s="64"/>
      <c r="I20" s="64"/>
      <c r="J20" s="64"/>
      <c r="L20" s="64"/>
      <c r="M20" s="64"/>
    </row>
    <row r="21" spans="6:13" ht="14.25">
      <c r="F21" s="64"/>
      <c r="G21" s="64"/>
      <c r="I21" s="64"/>
      <c r="J21" s="64"/>
      <c r="L21" s="64"/>
      <c r="M21" s="64"/>
    </row>
    <row r="22" spans="6:13" ht="14.25">
      <c r="F22" s="64"/>
      <c r="G22" s="64"/>
      <c r="I22" s="64"/>
      <c r="J22" s="64"/>
      <c r="L22" s="64"/>
      <c r="M22" s="64"/>
    </row>
    <row r="23" spans="6:13" ht="14.25">
      <c r="F23" s="64"/>
      <c r="G23" s="64"/>
      <c r="I23" s="64"/>
      <c r="J23" s="64"/>
      <c r="L23" s="64"/>
      <c r="M23" s="64"/>
    </row>
    <row r="24" spans="6:13" ht="14.25">
      <c r="F24" s="64"/>
      <c r="G24" s="64"/>
      <c r="I24" s="64"/>
      <c r="J24" s="64"/>
      <c r="L24" s="64"/>
      <c r="M24" s="64"/>
    </row>
    <row r="25" spans="6:13" ht="14.25">
      <c r="F25" s="64"/>
      <c r="G25" s="64"/>
      <c r="I25" s="64"/>
      <c r="J25" s="64"/>
      <c r="L25" s="64"/>
      <c r="M25" s="64"/>
    </row>
    <row r="26" spans="3:4" ht="14.25">
      <c r="C26" s="64"/>
      <c r="D26" s="64"/>
    </row>
    <row r="27" spans="3:4" ht="14.25">
      <c r="C27" s="64"/>
      <c r="D27" s="64"/>
    </row>
    <row r="28" spans="3:4" ht="14.25">
      <c r="C28" s="64"/>
      <c r="D28" s="64"/>
    </row>
  </sheetData>
  <sheetProtection/>
  <mergeCells count="11">
    <mergeCell ref="E4:E5"/>
    <mergeCell ref="H4:H5"/>
    <mergeCell ref="K4:K5"/>
    <mergeCell ref="B15:N15"/>
    <mergeCell ref="B4:B5"/>
    <mergeCell ref="N4:N5"/>
    <mergeCell ref="B3:N3"/>
    <mergeCell ref="C4:D4"/>
    <mergeCell ref="F4:G4"/>
    <mergeCell ref="I4:J4"/>
    <mergeCell ref="L4:M4"/>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98" r:id="rId1"/>
  <headerFooter>
    <oddFooter>&amp;C18</oddFooter>
  </headerFooter>
  <ignoredErrors>
    <ignoredError sqref="J14 F14:G14 I14 D14" formulaRange="1"/>
    <ignoredError sqref="K14 E14 H14" formula="1" formulaRange="1"/>
  </ignoredErrors>
</worksheet>
</file>

<file path=xl/worksheets/sheet18.xml><?xml version="1.0" encoding="utf-8"?>
<worksheet xmlns="http://schemas.openxmlformats.org/spreadsheetml/2006/main" xmlns:r="http://schemas.openxmlformats.org/officeDocument/2006/relationships">
  <sheetPr>
    <tabColor theme="0"/>
  </sheetPr>
  <dimension ref="I2:AB41"/>
  <sheetViews>
    <sheetView view="pageBreakPreview" zoomScaleSheetLayoutView="100" zoomScalePageLayoutView="0" workbookViewId="0" topLeftCell="B1">
      <selection activeCell="J37" sqref="J37"/>
    </sheetView>
  </sheetViews>
  <sheetFormatPr defaultColWidth="11.00390625" defaultRowHeight="14.25"/>
  <cols>
    <col min="1" max="1" width="3.25390625" style="64" customWidth="1"/>
    <col min="2" max="2" width="18.625" style="64" customWidth="1"/>
    <col min="3" max="4" width="11.00390625" style="64" customWidth="1"/>
    <col min="5" max="5" width="8.875" style="64" customWidth="1"/>
    <col min="6" max="7" width="11.00390625" style="64" customWidth="1"/>
    <col min="8" max="20" width="8.25390625" style="64" customWidth="1"/>
    <col min="21" max="23" width="11.00390625" style="64" customWidth="1"/>
    <col min="24" max="24" width="12.375" style="64" bestFit="1" customWidth="1"/>
    <col min="25" max="16384" width="11.00390625" style="64" customWidth="1"/>
  </cols>
  <sheetData>
    <row r="2" spans="23:27" ht="14.25">
      <c r="W2" s="282" t="s">
        <v>134</v>
      </c>
      <c r="X2" s="283">
        <v>382942919</v>
      </c>
      <c r="Y2" s="284">
        <f>X2/$X$13</f>
        <v>0.35415484693277194</v>
      </c>
      <c r="AA2" s="486"/>
    </row>
    <row r="3" spans="23:27" ht="14.25">
      <c r="W3" s="282" t="s">
        <v>135</v>
      </c>
      <c r="X3" s="283">
        <v>147379983</v>
      </c>
      <c r="Y3" s="284">
        <f aca="true" t="shared" si="0" ref="Y3:Y13">X3/$X$13</f>
        <v>0.13630056264421886</v>
      </c>
      <c r="AA3" s="486"/>
    </row>
    <row r="4" spans="23:27" ht="14.25">
      <c r="W4" s="282" t="s">
        <v>64</v>
      </c>
      <c r="X4" s="283">
        <v>138831554</v>
      </c>
      <c r="Y4" s="284">
        <f t="shared" si="0"/>
        <v>0.12839476934239608</v>
      </c>
      <c r="AA4" s="486"/>
    </row>
    <row r="5" spans="23:27" ht="14.25">
      <c r="W5" s="282" t="s">
        <v>65</v>
      </c>
      <c r="X5" s="283">
        <v>74723073</v>
      </c>
      <c r="Y5" s="284">
        <f t="shared" si="0"/>
        <v>0.06910570000815537</v>
      </c>
      <c r="AA5" s="486"/>
    </row>
    <row r="6" spans="23:27" ht="14.25">
      <c r="W6" s="282" t="s">
        <v>281</v>
      </c>
      <c r="X6" s="283">
        <v>95987127</v>
      </c>
      <c r="Y6" s="284">
        <f t="shared" si="0"/>
        <v>0.08877120997294519</v>
      </c>
      <c r="AA6" s="486"/>
    </row>
    <row r="7" spans="23:27" ht="14.25">
      <c r="W7" s="282" t="s">
        <v>68</v>
      </c>
      <c r="X7" s="283">
        <v>92442466</v>
      </c>
      <c r="Y7" s="284">
        <f t="shared" si="0"/>
        <v>0.08549302199348925</v>
      </c>
      <c r="AA7" s="486"/>
    </row>
    <row r="8" spans="23:27" ht="14.25">
      <c r="W8" s="330" t="s">
        <v>387</v>
      </c>
      <c r="X8" s="331">
        <v>19028349</v>
      </c>
      <c r="Y8" s="284">
        <f t="shared" si="0"/>
        <v>0.01759787606225032</v>
      </c>
      <c r="AA8" s="486"/>
    </row>
    <row r="9" spans="23:27" ht="14.25">
      <c r="W9" s="282" t="s">
        <v>136</v>
      </c>
      <c r="X9" s="283">
        <v>25596091</v>
      </c>
      <c r="Y9" s="284">
        <f t="shared" si="0"/>
        <v>0.023671882258207527</v>
      </c>
      <c r="AA9" s="486"/>
    </row>
    <row r="10" spans="23:27" ht="14.25">
      <c r="W10" s="282" t="s">
        <v>236</v>
      </c>
      <c r="X10" s="283">
        <v>15420184</v>
      </c>
      <c r="Y10" s="284">
        <f t="shared" si="0"/>
        <v>0.01426095805206723</v>
      </c>
      <c r="AA10" s="486"/>
    </row>
    <row r="11" spans="23:27" ht="14.25">
      <c r="W11" s="282" t="s">
        <v>237</v>
      </c>
      <c r="X11" s="283">
        <v>19821627</v>
      </c>
      <c r="Y11" s="284">
        <f t="shared" si="0"/>
        <v>0.01833151868815075</v>
      </c>
      <c r="AA11" s="486"/>
    </row>
    <row r="12" spans="23:27" ht="14.25">
      <c r="W12" s="282" t="s">
        <v>150</v>
      </c>
      <c r="X12" s="283">
        <v>69113308</v>
      </c>
      <c r="Y12" s="284">
        <f t="shared" si="0"/>
        <v>0.06391765404534748</v>
      </c>
      <c r="AA12" s="486"/>
    </row>
    <row r="13" spans="23:26" ht="14.25">
      <c r="W13" s="282"/>
      <c r="X13" s="283">
        <f>Y41*100</f>
        <v>1081286681</v>
      </c>
      <c r="Y13" s="284">
        <f t="shared" si="0"/>
        <v>1</v>
      </c>
      <c r="Z13" s="332"/>
    </row>
    <row r="21" ht="15" thickBot="1"/>
    <row r="22" spans="24:28" ht="21.75" thickBot="1">
      <c r="X22" s="207"/>
      <c r="Y22" s="208" t="s">
        <v>175</v>
      </c>
      <c r="Z22" s="208" t="s">
        <v>176</v>
      </c>
      <c r="AA22" s="208" t="s">
        <v>146</v>
      </c>
      <c r="AB22" s="208" t="s">
        <v>132</v>
      </c>
    </row>
    <row r="23" spans="10:28" ht="15" thickBot="1">
      <c r="J23" s="145"/>
      <c r="X23" s="209">
        <v>1997</v>
      </c>
      <c r="Y23" s="210">
        <v>2489287</v>
      </c>
      <c r="Z23" s="210">
        <v>1330057</v>
      </c>
      <c r="AA23" s="210">
        <v>490905</v>
      </c>
      <c r="AB23" s="210">
        <f>Y23+Z23+AA23</f>
        <v>4310249</v>
      </c>
    </row>
    <row r="24" spans="24:28" ht="15" thickBot="1">
      <c r="X24" s="209">
        <v>1998</v>
      </c>
      <c r="Y24" s="210">
        <v>2996983</v>
      </c>
      <c r="Z24" s="211">
        <v>1443082</v>
      </c>
      <c r="AA24" s="210">
        <v>825438</v>
      </c>
      <c r="AB24" s="210">
        <f aca="true" t="shared" si="1" ref="AB24:AB41">Y24+Z24+AA24</f>
        <v>5265503</v>
      </c>
    </row>
    <row r="25" spans="24:28" ht="15" thickBot="1">
      <c r="X25" s="209">
        <v>1999</v>
      </c>
      <c r="Y25" s="210">
        <v>2395729</v>
      </c>
      <c r="Z25" s="210">
        <v>1318548</v>
      </c>
      <c r="AA25" s="210">
        <v>565874</v>
      </c>
      <c r="AB25" s="210">
        <f t="shared" si="1"/>
        <v>4280151</v>
      </c>
    </row>
    <row r="26" spans="24:28" ht="15" thickBot="1">
      <c r="X26" s="209">
        <v>2000</v>
      </c>
      <c r="Y26" s="210">
        <v>3748213</v>
      </c>
      <c r="Z26" s="210">
        <v>1956098</v>
      </c>
      <c r="AA26" s="210">
        <v>715063</v>
      </c>
      <c r="AB26" s="210">
        <f t="shared" si="1"/>
        <v>6419374</v>
      </c>
    </row>
    <row r="27" spans="24:28" ht="15" thickBot="1">
      <c r="X27" s="209">
        <v>2001</v>
      </c>
      <c r="Y27" s="210">
        <v>4460397</v>
      </c>
      <c r="Z27" s="210">
        <v>583290</v>
      </c>
      <c r="AA27" s="210">
        <v>408098</v>
      </c>
      <c r="AB27" s="210">
        <f t="shared" si="1"/>
        <v>5451785</v>
      </c>
    </row>
    <row r="28" spans="24:28" ht="15" thickBot="1">
      <c r="X28" s="209">
        <v>2002</v>
      </c>
      <c r="Y28" s="210">
        <v>4430500</v>
      </c>
      <c r="Z28" s="210">
        <v>834463</v>
      </c>
      <c r="AA28" s="210">
        <v>358267</v>
      </c>
      <c r="AB28" s="210">
        <f t="shared" si="1"/>
        <v>5623230</v>
      </c>
    </row>
    <row r="29" spans="9:28" ht="15.75" thickBot="1">
      <c r="I29" s="218"/>
      <c r="X29" s="209">
        <v>2003</v>
      </c>
      <c r="Y29" s="210">
        <v>5460865</v>
      </c>
      <c r="Z29" s="210">
        <v>947611</v>
      </c>
      <c r="AA29" s="210">
        <v>273745</v>
      </c>
      <c r="AB29" s="210">
        <f t="shared" si="1"/>
        <v>6682221</v>
      </c>
    </row>
    <row r="30" spans="24:28" ht="15" thickBot="1">
      <c r="X30" s="209">
        <v>2004</v>
      </c>
      <c r="Y30" s="210">
        <v>5474888</v>
      </c>
      <c r="Z30" s="210">
        <v>577173</v>
      </c>
      <c r="AA30" s="210">
        <v>248675</v>
      </c>
      <c r="AB30" s="210">
        <f t="shared" si="1"/>
        <v>6300736</v>
      </c>
    </row>
    <row r="31" spans="24:28" ht="15" thickBot="1">
      <c r="X31" s="209">
        <v>2005</v>
      </c>
      <c r="Y31" s="210">
        <v>6303212</v>
      </c>
      <c r="Z31" s="210">
        <v>1047796</v>
      </c>
      <c r="AA31" s="210">
        <v>534503</v>
      </c>
      <c r="AB31" s="210">
        <f t="shared" si="1"/>
        <v>7885511</v>
      </c>
    </row>
    <row r="32" spans="24:28" ht="15" thickBot="1">
      <c r="X32" s="209">
        <v>2006</v>
      </c>
      <c r="Y32" s="210">
        <v>7163043</v>
      </c>
      <c r="Z32" s="210">
        <v>861365</v>
      </c>
      <c r="AA32" s="210">
        <v>424370</v>
      </c>
      <c r="AB32" s="210">
        <f t="shared" si="1"/>
        <v>8448778</v>
      </c>
    </row>
    <row r="33" spans="24:28" ht="15" thickBot="1">
      <c r="X33" s="209">
        <v>2007</v>
      </c>
      <c r="Y33" s="211">
        <v>7038874</v>
      </c>
      <c r="Z33" s="211">
        <v>879062</v>
      </c>
      <c r="AA33" s="211">
        <v>359524</v>
      </c>
      <c r="AB33" s="210">
        <f t="shared" si="1"/>
        <v>8277460</v>
      </c>
    </row>
    <row r="34" spans="24:28" ht="15" thickBot="1">
      <c r="X34" s="209">
        <v>2008</v>
      </c>
      <c r="Y34" s="211">
        <v>6927908</v>
      </c>
      <c r="Z34" s="211">
        <v>1318511</v>
      </c>
      <c r="AA34" s="211">
        <v>436551</v>
      </c>
      <c r="AB34" s="210">
        <f t="shared" si="1"/>
        <v>8682970</v>
      </c>
    </row>
    <row r="35" spans="24:28" ht="15" thickBot="1">
      <c r="X35" s="209">
        <v>2009</v>
      </c>
      <c r="Y35" s="211">
        <v>8665659</v>
      </c>
      <c r="Z35" s="211">
        <v>1152065</v>
      </c>
      <c r="AA35" s="211">
        <v>275198</v>
      </c>
      <c r="AB35" s="210">
        <f t="shared" si="1"/>
        <v>10092922</v>
      </c>
    </row>
    <row r="36" spans="24:28" ht="15" thickBot="1">
      <c r="X36" s="209">
        <v>2010</v>
      </c>
      <c r="Y36" s="211">
        <v>7445528</v>
      </c>
      <c r="Z36" s="211">
        <v>1271633</v>
      </c>
      <c r="AA36" s="211">
        <v>435221</v>
      </c>
      <c r="AB36" s="210">
        <f t="shared" si="1"/>
        <v>9152382</v>
      </c>
    </row>
    <row r="37" spans="24:28" ht="15" thickBot="1">
      <c r="X37" s="209">
        <v>2011</v>
      </c>
      <c r="Y37" s="211">
        <v>8286392</v>
      </c>
      <c r="Z37" s="211">
        <v>1180010</v>
      </c>
      <c r="AA37" s="211">
        <v>997406</v>
      </c>
      <c r="AB37" s="210">
        <f t="shared" si="1"/>
        <v>10463808</v>
      </c>
    </row>
    <row r="38" spans="24:28" ht="15" thickBot="1">
      <c r="X38" s="209">
        <v>2012</v>
      </c>
      <c r="Y38" s="211">
        <v>10159853</v>
      </c>
      <c r="Z38" s="211">
        <v>1716869</v>
      </c>
      <c r="AA38" s="211">
        <v>676985</v>
      </c>
      <c r="AB38" s="210">
        <f t="shared" si="1"/>
        <v>12553707</v>
      </c>
    </row>
    <row r="39" spans="24:28" ht="15" thickBot="1">
      <c r="X39" s="209">
        <v>2013</v>
      </c>
      <c r="Y39" s="211">
        <v>10746399.59</v>
      </c>
      <c r="Z39" s="211">
        <v>1361019.94</v>
      </c>
      <c r="AA39" s="211">
        <v>713532.72</v>
      </c>
      <c r="AB39" s="210">
        <f t="shared" si="1"/>
        <v>12820952.25</v>
      </c>
    </row>
    <row r="40" spans="24:28" ht="15" thickBot="1">
      <c r="X40" s="209">
        <v>2014</v>
      </c>
      <c r="Y40" s="211">
        <v>8409649</v>
      </c>
      <c r="Z40" s="211">
        <v>1101227.26</v>
      </c>
      <c r="AA40" s="211">
        <v>385395</v>
      </c>
      <c r="AB40" s="210">
        <f t="shared" si="1"/>
        <v>9896271.26</v>
      </c>
    </row>
    <row r="41" spans="24:28" ht="14.25">
      <c r="X41" s="477">
        <v>2015</v>
      </c>
      <c r="Y41" s="478">
        <v>10812866.81</v>
      </c>
      <c r="Z41" s="478">
        <v>1522542.81</v>
      </c>
      <c r="AA41" s="478">
        <v>531451.97</v>
      </c>
      <c r="AB41" s="479">
        <f t="shared" si="1"/>
        <v>12866861.590000002</v>
      </c>
    </row>
  </sheetData>
  <sheetProtection/>
  <printOptions/>
  <pageMargins left="0.7086614173228347" right="0.7086614173228347" top="0.7480314960629921" bottom="0.7480314960629921" header="0.31496062992125984" footer="0.31496062992125984"/>
  <pageSetup horizontalDpi="600" verticalDpi="600" orientation="portrait" r:id="rId2"/>
  <headerFooter>
    <oddFooter>&amp;C19</oddFooter>
  </headerFooter>
  <drawing r:id="rId1"/>
</worksheet>
</file>

<file path=xl/worksheets/sheet19.xml><?xml version="1.0" encoding="utf-8"?>
<worksheet xmlns="http://schemas.openxmlformats.org/spreadsheetml/2006/main" xmlns:r="http://schemas.openxmlformats.org/officeDocument/2006/relationships">
  <sheetPr>
    <tabColor theme="0"/>
    <pageSetUpPr fitToPage="1"/>
  </sheetPr>
  <dimension ref="B1:S28"/>
  <sheetViews>
    <sheetView view="pageBreakPreview" zoomScaleSheetLayoutView="100" zoomScalePageLayoutView="0" workbookViewId="0" topLeftCell="A1">
      <selection activeCell="B2" sqref="B2:O7"/>
    </sheetView>
  </sheetViews>
  <sheetFormatPr defaultColWidth="11.00390625" defaultRowHeight="14.25"/>
  <cols>
    <col min="1" max="1" width="2.875" style="0" customWidth="1"/>
    <col min="2" max="2" width="18.00390625" style="0" bestFit="1" customWidth="1"/>
    <col min="4" max="5" width="9.125" style="0" bestFit="1" customWidth="1"/>
    <col min="6" max="6" width="10.25390625" style="0" bestFit="1" customWidth="1"/>
    <col min="7" max="8" width="9.125" style="0" bestFit="1" customWidth="1"/>
    <col min="9" max="9" width="10.25390625" style="0" bestFit="1" customWidth="1"/>
    <col min="10" max="11" width="9.125" style="0" bestFit="1" customWidth="1"/>
    <col min="12" max="12" width="10.25390625" style="0" bestFit="1" customWidth="1"/>
    <col min="13" max="13" width="8.25390625" style="0" bestFit="1" customWidth="1"/>
    <col min="14" max="14" width="8.125" style="0" bestFit="1" customWidth="1"/>
    <col min="15" max="15" width="8.875" style="0" bestFit="1" customWidth="1"/>
  </cols>
  <sheetData>
    <row r="1" spans="2:15" ht="15">
      <c r="B1" s="621" t="s">
        <v>323</v>
      </c>
      <c r="C1" s="622"/>
      <c r="D1" s="622"/>
      <c r="E1" s="622"/>
      <c r="F1" s="622"/>
      <c r="G1" s="622"/>
      <c r="H1" s="622"/>
      <c r="I1" s="622"/>
      <c r="J1" s="622"/>
      <c r="K1" s="622"/>
      <c r="L1" s="622"/>
      <c r="M1" s="622"/>
      <c r="N1" s="622"/>
      <c r="O1" s="623"/>
    </row>
    <row r="2" spans="2:15" ht="15" thickBot="1">
      <c r="B2" s="624" t="s">
        <v>191</v>
      </c>
      <c r="C2" s="625"/>
      <c r="D2" s="625"/>
      <c r="E2" s="625"/>
      <c r="F2" s="625"/>
      <c r="G2" s="625"/>
      <c r="H2" s="625"/>
      <c r="I2" s="625"/>
      <c r="J2" s="625"/>
      <c r="K2" s="625"/>
      <c r="L2" s="625"/>
      <c r="M2" s="625"/>
      <c r="N2" s="625"/>
      <c r="O2" s="626"/>
    </row>
    <row r="3" spans="2:15" ht="15">
      <c r="B3" s="225" t="s">
        <v>185</v>
      </c>
      <c r="C3" s="226">
        <v>2002</v>
      </c>
      <c r="D3" s="226">
        <v>2003</v>
      </c>
      <c r="E3" s="226">
        <v>2004</v>
      </c>
      <c r="F3" s="226">
        <v>2005</v>
      </c>
      <c r="G3" s="226">
        <v>2006</v>
      </c>
      <c r="H3" s="226">
        <v>2007</v>
      </c>
      <c r="I3" s="226">
        <v>2008</v>
      </c>
      <c r="J3" s="226">
        <v>2009</v>
      </c>
      <c r="K3" s="226">
        <v>2010</v>
      </c>
      <c r="L3" s="227" t="s">
        <v>238</v>
      </c>
      <c r="M3" s="227" t="s">
        <v>239</v>
      </c>
      <c r="N3" s="227" t="s">
        <v>316</v>
      </c>
      <c r="O3" s="227" t="s">
        <v>317</v>
      </c>
    </row>
    <row r="4" spans="2:15" ht="14.25">
      <c r="B4" s="188" t="s">
        <v>186</v>
      </c>
      <c r="C4" s="87">
        <v>108569</v>
      </c>
      <c r="D4" s="87">
        <v>110097</v>
      </c>
      <c r="E4" s="87">
        <v>112056</v>
      </c>
      <c r="F4" s="87">
        <v>114448</v>
      </c>
      <c r="G4" s="87">
        <v>116796</v>
      </c>
      <c r="H4" s="87">
        <v>117558</v>
      </c>
      <c r="I4" s="87">
        <v>119847.61782391006</v>
      </c>
      <c r="J4" s="87">
        <v>121924.23970770568</v>
      </c>
      <c r="K4" s="87">
        <v>122640.83666542824</v>
      </c>
      <c r="L4" s="187">
        <v>125946.23000000001</v>
      </c>
      <c r="M4" s="187">
        <v>125946.23000000001</v>
      </c>
      <c r="N4" s="187">
        <v>128638</v>
      </c>
      <c r="O4" s="187">
        <v>130361.7</v>
      </c>
    </row>
    <row r="5" spans="2:15" ht="14.25">
      <c r="B5" s="188" t="s">
        <v>187</v>
      </c>
      <c r="C5" s="87">
        <v>52366</v>
      </c>
      <c r="D5" s="87">
        <v>52685</v>
      </c>
      <c r="E5" s="87">
        <v>53426</v>
      </c>
      <c r="F5" s="87">
        <v>54646</v>
      </c>
      <c r="G5" s="87">
        <v>54989</v>
      </c>
      <c r="H5" s="87">
        <v>55119</v>
      </c>
      <c r="I5" s="87">
        <v>55119</v>
      </c>
      <c r="J5" s="87">
        <v>55200</v>
      </c>
      <c r="K5" s="87">
        <v>55000</v>
      </c>
      <c r="L5" s="187">
        <v>55000</v>
      </c>
      <c r="M5" s="216">
        <v>15828.419999999998</v>
      </c>
      <c r="N5" s="187">
        <v>53500</v>
      </c>
      <c r="O5" s="297">
        <v>53700</v>
      </c>
    </row>
    <row r="6" spans="2:15" ht="14.25">
      <c r="B6" s="188" t="s">
        <v>188</v>
      </c>
      <c r="C6" s="87">
        <v>9791</v>
      </c>
      <c r="D6" s="87">
        <v>9853</v>
      </c>
      <c r="E6" s="87">
        <v>9883</v>
      </c>
      <c r="F6" s="87">
        <v>10002</v>
      </c>
      <c r="G6" s="87">
        <v>10063</v>
      </c>
      <c r="H6" s="87">
        <v>9982</v>
      </c>
      <c r="I6" s="87">
        <v>9982</v>
      </c>
      <c r="J6" s="87">
        <v>10001</v>
      </c>
      <c r="K6" s="87">
        <v>9990</v>
      </c>
      <c r="L6" s="187">
        <v>10000</v>
      </c>
      <c r="M6" s="216">
        <v>7462.63</v>
      </c>
      <c r="N6" s="187">
        <v>7721.4</v>
      </c>
      <c r="O6" s="297">
        <v>7993.65</v>
      </c>
    </row>
    <row r="7" spans="2:15" ht="14.25">
      <c r="B7" s="213" t="s">
        <v>132</v>
      </c>
      <c r="C7" s="214">
        <f aca="true" t="shared" si="0" ref="C7:O7">C4+C5+C6</f>
        <v>170726</v>
      </c>
      <c r="D7" s="214">
        <f t="shared" si="0"/>
        <v>172635</v>
      </c>
      <c r="E7" s="214">
        <f t="shared" si="0"/>
        <v>175365</v>
      </c>
      <c r="F7" s="214">
        <f t="shared" si="0"/>
        <v>179096</v>
      </c>
      <c r="G7" s="214">
        <f t="shared" si="0"/>
        <v>181848</v>
      </c>
      <c r="H7" s="214">
        <f t="shared" si="0"/>
        <v>182659</v>
      </c>
      <c r="I7" s="214">
        <f t="shared" si="0"/>
        <v>184948.61782391006</v>
      </c>
      <c r="J7" s="214">
        <f t="shared" si="0"/>
        <v>187125.23970770568</v>
      </c>
      <c r="K7" s="214">
        <f t="shared" si="0"/>
        <v>187630.83666542824</v>
      </c>
      <c r="L7" s="215">
        <f t="shared" si="0"/>
        <v>190946.23</v>
      </c>
      <c r="M7" s="217">
        <f t="shared" si="0"/>
        <v>149237.28000000003</v>
      </c>
      <c r="N7" s="215">
        <f t="shared" si="0"/>
        <v>189859.4</v>
      </c>
      <c r="O7" s="215">
        <f t="shared" si="0"/>
        <v>192055.35</v>
      </c>
    </row>
    <row r="8" spans="2:13" ht="14.25">
      <c r="B8" s="630" t="s">
        <v>282</v>
      </c>
      <c r="C8" s="631"/>
      <c r="D8" s="631"/>
      <c r="E8" s="631"/>
      <c r="F8" s="631"/>
      <c r="G8" s="631"/>
      <c r="H8" s="631"/>
      <c r="I8" s="631"/>
      <c r="J8" s="631"/>
      <c r="K8" s="631"/>
      <c r="L8" s="631"/>
      <c r="M8" s="632"/>
    </row>
    <row r="9" spans="2:15" ht="28.5" customHeight="1">
      <c r="B9" s="627" t="s">
        <v>279</v>
      </c>
      <c r="C9" s="628"/>
      <c r="D9" s="628"/>
      <c r="E9" s="628"/>
      <c r="F9" s="628"/>
      <c r="G9" s="628"/>
      <c r="H9" s="628"/>
      <c r="I9" s="628"/>
      <c r="J9" s="628"/>
      <c r="K9" s="628"/>
      <c r="L9" s="628"/>
      <c r="M9" s="628"/>
      <c r="N9" s="628"/>
      <c r="O9" s="629"/>
    </row>
    <row r="10" spans="2:15" ht="34.5" customHeight="1">
      <c r="B10" s="627" t="s">
        <v>334</v>
      </c>
      <c r="C10" s="628"/>
      <c r="D10" s="628"/>
      <c r="E10" s="628"/>
      <c r="F10" s="628"/>
      <c r="G10" s="628"/>
      <c r="H10" s="628"/>
      <c r="I10" s="628"/>
      <c r="J10" s="628"/>
      <c r="K10" s="628"/>
      <c r="L10" s="628"/>
      <c r="M10" s="628"/>
      <c r="N10" s="628"/>
      <c r="O10" s="629"/>
    </row>
    <row r="11" spans="2:15" ht="48" customHeight="1">
      <c r="B11" s="627" t="s">
        <v>290</v>
      </c>
      <c r="C11" s="628"/>
      <c r="D11" s="628"/>
      <c r="E11" s="628"/>
      <c r="F11" s="628"/>
      <c r="G11" s="628"/>
      <c r="H11" s="628"/>
      <c r="I11" s="628"/>
      <c r="J11" s="628"/>
      <c r="K11" s="628"/>
      <c r="L11" s="628"/>
      <c r="M11" s="628"/>
      <c r="N11" s="628"/>
      <c r="O11" s="629"/>
    </row>
    <row r="12" spans="2:15" ht="14.25">
      <c r="B12" s="627" t="s">
        <v>318</v>
      </c>
      <c r="C12" s="628"/>
      <c r="D12" s="628"/>
      <c r="E12" s="628"/>
      <c r="F12" s="628"/>
      <c r="G12" s="628"/>
      <c r="H12" s="628"/>
      <c r="I12" s="628"/>
      <c r="J12" s="628"/>
      <c r="K12" s="628"/>
      <c r="L12" s="628"/>
      <c r="M12" s="628"/>
      <c r="N12" s="628"/>
      <c r="O12" s="629"/>
    </row>
    <row r="15" spans="2:12" ht="15">
      <c r="B15" s="639" t="s">
        <v>312</v>
      </c>
      <c r="C15" s="639"/>
      <c r="D15" s="639"/>
      <c r="E15" s="639"/>
      <c r="F15" s="639"/>
      <c r="G15" s="639"/>
      <c r="H15" s="639"/>
      <c r="I15" s="639"/>
      <c r="J15" s="639"/>
      <c r="K15" s="639"/>
      <c r="L15" s="639"/>
    </row>
    <row r="16" spans="2:12" ht="15">
      <c r="B16" s="640" t="s">
        <v>189</v>
      </c>
      <c r="C16" s="641"/>
      <c r="D16" s="633" t="s">
        <v>285</v>
      </c>
      <c r="E16" s="634"/>
      <c r="F16" s="635"/>
      <c r="G16" s="633" t="s">
        <v>286</v>
      </c>
      <c r="H16" s="634"/>
      <c r="I16" s="635"/>
      <c r="J16" s="633" t="s">
        <v>319</v>
      </c>
      <c r="K16" s="634"/>
      <c r="L16" s="635"/>
    </row>
    <row r="17" spans="2:12" ht="15">
      <c r="B17" s="642"/>
      <c r="C17" s="643"/>
      <c r="D17" s="334" t="s">
        <v>120</v>
      </c>
      <c r="E17" s="334" t="s">
        <v>119</v>
      </c>
      <c r="F17" s="335" t="s">
        <v>132</v>
      </c>
      <c r="G17" s="334" t="s">
        <v>120</v>
      </c>
      <c r="H17" s="334" t="s">
        <v>119</v>
      </c>
      <c r="I17" s="335" t="s">
        <v>132</v>
      </c>
      <c r="J17" s="334" t="s">
        <v>120</v>
      </c>
      <c r="K17" s="334" t="s">
        <v>119</v>
      </c>
      <c r="L17" s="335" t="s">
        <v>132</v>
      </c>
    </row>
    <row r="18" spans="2:19" ht="14.25">
      <c r="B18" s="307" t="s">
        <v>158</v>
      </c>
      <c r="C18" s="308"/>
      <c r="D18" s="309">
        <v>96.26</v>
      </c>
      <c r="E18" s="309">
        <v>6.92</v>
      </c>
      <c r="F18" s="309">
        <f aca="true" t="shared" si="1" ref="F18:F27">SUM(D18:E18)</f>
        <v>103.18</v>
      </c>
      <c r="G18" s="309">
        <v>97.08</v>
      </c>
      <c r="H18" s="309">
        <v>7.1</v>
      </c>
      <c r="I18" s="309">
        <f aca="true" t="shared" si="2" ref="I18:I26">SUM(G18:H18)</f>
        <v>104.17999999999999</v>
      </c>
      <c r="J18" s="309">
        <v>97.08</v>
      </c>
      <c r="K18" s="309">
        <v>7.1</v>
      </c>
      <c r="L18" s="309">
        <f aca="true" t="shared" si="3" ref="L18:L26">SUM(J18:K18)</f>
        <v>104.17999999999999</v>
      </c>
      <c r="Q18" s="64"/>
      <c r="R18" s="64"/>
      <c r="S18" s="64"/>
    </row>
    <row r="19" spans="2:12" ht="14.25">
      <c r="B19" s="307" t="s">
        <v>159</v>
      </c>
      <c r="C19" s="308"/>
      <c r="D19" s="309">
        <v>1791.13</v>
      </c>
      <c r="E19" s="309">
        <v>1669.67</v>
      </c>
      <c r="F19" s="309">
        <f t="shared" si="1"/>
        <v>3460.8</v>
      </c>
      <c r="G19" s="309">
        <v>1812.86</v>
      </c>
      <c r="H19" s="309">
        <v>1698.8</v>
      </c>
      <c r="I19" s="309">
        <f t="shared" si="2"/>
        <v>3511.66</v>
      </c>
      <c r="J19" s="309">
        <v>1641.45</v>
      </c>
      <c r="K19" s="309">
        <v>1763.6</v>
      </c>
      <c r="L19" s="309">
        <f t="shared" si="3"/>
        <v>3405.05</v>
      </c>
    </row>
    <row r="20" spans="2:19" s="64" customFormat="1" ht="14.25">
      <c r="B20" s="307" t="s">
        <v>160</v>
      </c>
      <c r="C20" s="308"/>
      <c r="D20" s="309">
        <v>6364.4</v>
      </c>
      <c r="E20" s="309">
        <v>3245.71</v>
      </c>
      <c r="F20" s="309">
        <f t="shared" si="1"/>
        <v>9610.11</v>
      </c>
      <c r="G20" s="309">
        <v>5962.16</v>
      </c>
      <c r="H20" s="309">
        <v>3504.59</v>
      </c>
      <c r="I20" s="309">
        <f t="shared" si="2"/>
        <v>9466.75</v>
      </c>
      <c r="J20" s="309">
        <v>5973.95</v>
      </c>
      <c r="K20" s="309">
        <v>3578.86</v>
      </c>
      <c r="L20" s="309">
        <f t="shared" si="3"/>
        <v>9552.81</v>
      </c>
      <c r="Q20"/>
      <c r="R20"/>
      <c r="S20"/>
    </row>
    <row r="21" spans="2:12" ht="14.25">
      <c r="B21" s="307" t="s">
        <v>161</v>
      </c>
      <c r="C21" s="308"/>
      <c r="D21" s="309">
        <v>1770.6</v>
      </c>
      <c r="E21" s="309">
        <v>10908.7</v>
      </c>
      <c r="F21" s="309">
        <v>12679.3</v>
      </c>
      <c r="G21" s="309">
        <v>1749.26</v>
      </c>
      <c r="H21" s="309">
        <v>11221.87</v>
      </c>
      <c r="I21" s="309">
        <v>12679.3</v>
      </c>
      <c r="J21" s="309">
        <v>1741.6</v>
      </c>
      <c r="K21" s="309">
        <v>11179.32</v>
      </c>
      <c r="L21" s="309">
        <v>12679.3</v>
      </c>
    </row>
    <row r="22" spans="2:12" ht="14.25">
      <c r="B22" s="307" t="s">
        <v>333</v>
      </c>
      <c r="C22" s="308"/>
      <c r="D22" s="309">
        <v>5772.71</v>
      </c>
      <c r="E22" s="309">
        <v>35449.98</v>
      </c>
      <c r="F22" s="309">
        <f t="shared" si="1"/>
        <v>41222.69</v>
      </c>
      <c r="G22" s="309">
        <v>5941.76</v>
      </c>
      <c r="H22" s="309">
        <v>36250.95</v>
      </c>
      <c r="I22" s="309">
        <f t="shared" si="2"/>
        <v>42192.71</v>
      </c>
      <c r="J22" s="309">
        <v>6112.12</v>
      </c>
      <c r="K22" s="309">
        <v>37267.9</v>
      </c>
      <c r="L22" s="309">
        <f t="shared" si="3"/>
        <v>43380.020000000004</v>
      </c>
    </row>
    <row r="23" spans="2:12" ht="14.25">
      <c r="B23" s="307" t="s">
        <v>274</v>
      </c>
      <c r="C23" s="308"/>
      <c r="D23" s="309">
        <v>13799.57</v>
      </c>
      <c r="E23" s="309">
        <v>36540.74</v>
      </c>
      <c r="F23" s="309">
        <f t="shared" si="1"/>
        <v>50340.31</v>
      </c>
      <c r="G23" s="309">
        <v>13868.34</v>
      </c>
      <c r="H23" s="309">
        <v>37744.93</v>
      </c>
      <c r="I23" s="309">
        <f t="shared" si="2"/>
        <v>51613.270000000004</v>
      </c>
      <c r="J23" s="309">
        <v>14023.17</v>
      </c>
      <c r="K23" s="309">
        <v>37946.23</v>
      </c>
      <c r="L23" s="309">
        <f t="shared" si="3"/>
        <v>51969.4</v>
      </c>
    </row>
    <row r="24" spans="2:12" ht="14.25">
      <c r="B24" s="307" t="s">
        <v>275</v>
      </c>
      <c r="C24" s="308"/>
      <c r="D24" s="309">
        <v>4046.29</v>
      </c>
      <c r="E24" s="309">
        <v>4461.26</v>
      </c>
      <c r="F24" s="309">
        <f t="shared" si="1"/>
        <v>8507.55</v>
      </c>
      <c r="G24" s="309">
        <v>4096.33</v>
      </c>
      <c r="H24" s="309">
        <v>4657.54</v>
      </c>
      <c r="I24" s="309">
        <f t="shared" si="2"/>
        <v>8753.869999999999</v>
      </c>
      <c r="J24" s="309">
        <v>4143.57</v>
      </c>
      <c r="K24" s="309">
        <v>4854.95</v>
      </c>
      <c r="L24" s="309">
        <f t="shared" si="3"/>
        <v>8998.52</v>
      </c>
    </row>
    <row r="25" spans="2:12" ht="14.25">
      <c r="B25" s="307" t="s">
        <v>276</v>
      </c>
      <c r="C25" s="308"/>
      <c r="D25" s="309">
        <v>10.58</v>
      </c>
      <c r="E25" s="309">
        <v>5.72</v>
      </c>
      <c r="F25" s="309">
        <f t="shared" si="1"/>
        <v>16.3</v>
      </c>
      <c r="G25" s="309">
        <v>12.08</v>
      </c>
      <c r="H25" s="309">
        <v>5.72</v>
      </c>
      <c r="I25" s="309">
        <f t="shared" si="2"/>
        <v>17.8</v>
      </c>
      <c r="J25" s="309">
        <v>12.08</v>
      </c>
      <c r="K25" s="309">
        <v>5.72</v>
      </c>
      <c r="L25" s="309">
        <f t="shared" si="3"/>
        <v>17.8</v>
      </c>
    </row>
    <row r="26" spans="2:12" ht="14.25">
      <c r="B26" s="307" t="s">
        <v>277</v>
      </c>
      <c r="C26" s="308"/>
      <c r="D26" s="309">
        <v>4</v>
      </c>
      <c r="E26" s="309">
        <v>2</v>
      </c>
      <c r="F26" s="309">
        <f t="shared" si="1"/>
        <v>6</v>
      </c>
      <c r="G26" s="309">
        <v>4.2</v>
      </c>
      <c r="H26" s="309">
        <v>2.3</v>
      </c>
      <c r="I26" s="309">
        <f t="shared" si="2"/>
        <v>6.5</v>
      </c>
      <c r="J26" s="309">
        <v>9.9</v>
      </c>
      <c r="K26" s="309">
        <v>3.1</v>
      </c>
      <c r="L26" s="309">
        <f t="shared" si="3"/>
        <v>13</v>
      </c>
    </row>
    <row r="27" spans="2:12" ht="15">
      <c r="B27" s="310" t="s">
        <v>278</v>
      </c>
      <c r="C27" s="311"/>
      <c r="D27" s="312">
        <f>SUM(D18:D26)</f>
        <v>33655.54</v>
      </c>
      <c r="E27" s="312">
        <f>SUM(E18:E26)</f>
        <v>92290.7</v>
      </c>
      <c r="F27" s="312">
        <f t="shared" si="1"/>
        <v>125946.23999999999</v>
      </c>
      <c r="G27" s="312">
        <f>SUM(G18:G26)</f>
        <v>33544.07</v>
      </c>
      <c r="H27" s="312">
        <f>SUM(H18:H26)</f>
        <v>95093.79999999999</v>
      </c>
      <c r="I27" s="312">
        <f>SUM(G27:H27)</f>
        <v>128637.87</v>
      </c>
      <c r="J27" s="312">
        <f>SUM(J18:J26)</f>
        <v>33754.920000000006</v>
      </c>
      <c r="K27" s="312">
        <f>SUM(K18:K26)</f>
        <v>96606.78000000001</v>
      </c>
      <c r="L27" s="312">
        <f>SUM(J27:K27)</f>
        <v>130361.70000000001</v>
      </c>
    </row>
    <row r="28" spans="2:12" ht="14.25">
      <c r="B28" s="636" t="s">
        <v>350</v>
      </c>
      <c r="C28" s="637"/>
      <c r="D28" s="637"/>
      <c r="E28" s="637"/>
      <c r="F28" s="637"/>
      <c r="G28" s="637"/>
      <c r="H28" s="637"/>
      <c r="I28" s="637"/>
      <c r="J28" s="637"/>
      <c r="K28" s="637"/>
      <c r="L28" s="638"/>
    </row>
    <row r="35" ht="14.25" customHeight="1"/>
    <row r="36" ht="14.25" customHeight="1"/>
  </sheetData>
  <sheetProtection/>
  <mergeCells count="13">
    <mergeCell ref="G16:I16"/>
    <mergeCell ref="B12:O12"/>
    <mergeCell ref="J16:L16"/>
    <mergeCell ref="B28:L28"/>
    <mergeCell ref="B15:L15"/>
    <mergeCell ref="B16:C17"/>
    <mergeCell ref="D16:F16"/>
    <mergeCell ref="B1:O1"/>
    <mergeCell ref="B2:O2"/>
    <mergeCell ref="B9:O9"/>
    <mergeCell ref="B10:O10"/>
    <mergeCell ref="B11:O11"/>
    <mergeCell ref="B8:M8"/>
  </mergeCells>
  <printOptions/>
  <pageMargins left="0.7086614173228347" right="0.7086614173228347" top="0.7480314960629921" bottom="0.7480314960629921" header="0.31496062992125984" footer="0.31496062992125984"/>
  <pageSetup fitToHeight="1" fitToWidth="1" horizontalDpi="600" verticalDpi="600" orientation="landscape" scale="80" r:id="rId1"/>
  <headerFooter>
    <oddFooter>&amp;C20</oddFooter>
  </headerFooter>
  <ignoredErrors>
    <ignoredError sqref="F27 I27"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V55"/>
  <sheetViews>
    <sheetView view="pageBreakPreview" zoomScaleSheetLayoutView="100" zoomScalePageLayoutView="0" workbookViewId="0" topLeftCell="A1">
      <selection activeCell="I24" sqref="I24"/>
    </sheetView>
  </sheetViews>
  <sheetFormatPr defaultColWidth="11.00390625" defaultRowHeight="14.25"/>
  <cols>
    <col min="2" max="2" width="12.875" style="0" customWidth="1"/>
    <col min="6" max="6" width="16.125" style="0" customWidth="1"/>
  </cols>
  <sheetData>
    <row r="1" spans="1:7" s="25" customFormat="1" ht="15">
      <c r="A1" s="519" t="s">
        <v>81</v>
      </c>
      <c r="B1" s="519"/>
      <c r="C1" s="519"/>
      <c r="D1" s="519"/>
      <c r="E1" s="519"/>
      <c r="F1" s="519"/>
      <c r="G1" s="519"/>
    </row>
    <row r="2" spans="1:7" s="25" customFormat="1" ht="9.75" customHeight="1">
      <c r="A2" s="37"/>
      <c r="B2" s="37"/>
      <c r="C2" s="37"/>
      <c r="D2" s="37"/>
      <c r="E2" s="37"/>
      <c r="F2" s="37"/>
      <c r="G2" s="37"/>
    </row>
    <row r="3" spans="1:8" s="25" customFormat="1" ht="15">
      <c r="A3" s="38" t="s">
        <v>253</v>
      </c>
      <c r="B3" s="39" t="s">
        <v>82</v>
      </c>
      <c r="C3" s="39"/>
      <c r="D3" s="39"/>
      <c r="E3" s="39"/>
      <c r="F3" s="39"/>
      <c r="G3" s="40" t="s">
        <v>83</v>
      </c>
      <c r="H3" s="41"/>
    </row>
    <row r="4" spans="1:7" s="25" customFormat="1" ht="9.75" customHeight="1">
      <c r="A4" s="42"/>
      <c r="B4" s="42"/>
      <c r="C4" s="42"/>
      <c r="D4" s="42"/>
      <c r="E4" s="42"/>
      <c r="F4" s="42"/>
      <c r="G4" s="43"/>
    </row>
    <row r="5" spans="2:7" s="25" customFormat="1" ht="15">
      <c r="B5" s="518" t="s">
        <v>98</v>
      </c>
      <c r="C5" s="518"/>
      <c r="D5" s="518"/>
      <c r="E5" s="518"/>
      <c r="F5" s="518"/>
      <c r="G5" s="45">
        <v>4</v>
      </c>
    </row>
    <row r="6" spans="1:7" s="25" customFormat="1" ht="15">
      <c r="A6" s="44" t="s">
        <v>84</v>
      </c>
      <c r="B6" s="518" t="s">
        <v>99</v>
      </c>
      <c r="C6" s="518"/>
      <c r="D6" s="518"/>
      <c r="E6" s="518"/>
      <c r="F6" s="518"/>
      <c r="G6" s="45">
        <v>5</v>
      </c>
    </row>
    <row r="7" spans="1:7" s="25" customFormat="1" ht="15">
      <c r="A7" s="44" t="s">
        <v>85</v>
      </c>
      <c r="B7" s="62" t="s">
        <v>233</v>
      </c>
      <c r="C7" s="62"/>
      <c r="D7" s="62"/>
      <c r="E7" s="62"/>
      <c r="F7" s="62"/>
      <c r="G7" s="45">
        <v>6</v>
      </c>
    </row>
    <row r="8" spans="1:7" s="25" customFormat="1" ht="15">
      <c r="A8" s="44" t="s">
        <v>381</v>
      </c>
      <c r="B8" s="518" t="s">
        <v>100</v>
      </c>
      <c r="C8" s="518"/>
      <c r="D8" s="518"/>
      <c r="E8" s="518"/>
      <c r="F8" s="518"/>
      <c r="G8" s="45">
        <v>7</v>
      </c>
    </row>
    <row r="9" spans="1:7" s="25" customFormat="1" ht="15">
      <c r="A9" s="44" t="s">
        <v>382</v>
      </c>
      <c r="B9" s="518" t="s">
        <v>383</v>
      </c>
      <c r="C9" s="518"/>
      <c r="D9" s="518"/>
      <c r="E9" s="518"/>
      <c r="F9" s="518"/>
      <c r="G9" s="45">
        <v>7</v>
      </c>
    </row>
    <row r="10" spans="1:7" s="25" customFormat="1" ht="15">
      <c r="A10" s="44" t="s">
        <v>87</v>
      </c>
      <c r="B10" s="518" t="s">
        <v>117</v>
      </c>
      <c r="C10" s="518"/>
      <c r="D10" s="518"/>
      <c r="E10" s="518"/>
      <c r="F10" s="518"/>
      <c r="G10" s="45">
        <v>11</v>
      </c>
    </row>
    <row r="11" spans="1:7" s="25" customFormat="1" ht="15">
      <c r="A11" s="44" t="s">
        <v>88</v>
      </c>
      <c r="B11" s="518" t="s">
        <v>366</v>
      </c>
      <c r="C11" s="518"/>
      <c r="D11" s="518"/>
      <c r="E11" s="518"/>
      <c r="F11" s="518"/>
      <c r="G11" s="45">
        <v>12</v>
      </c>
    </row>
    <row r="12" spans="1:7" s="25" customFormat="1" ht="15">
      <c r="A12" s="44" t="s">
        <v>89</v>
      </c>
      <c r="B12" s="518" t="s">
        <v>151</v>
      </c>
      <c r="C12" s="518"/>
      <c r="D12" s="518"/>
      <c r="E12" s="518"/>
      <c r="F12" s="518"/>
      <c r="G12" s="45">
        <v>12</v>
      </c>
    </row>
    <row r="13" spans="1:7" s="25" customFormat="1" ht="15">
      <c r="A13" s="44" t="s">
        <v>90</v>
      </c>
      <c r="B13" s="518" t="s">
        <v>152</v>
      </c>
      <c r="C13" s="518"/>
      <c r="D13" s="518"/>
      <c r="E13" s="518"/>
      <c r="F13" s="518"/>
      <c r="G13" s="45">
        <v>12</v>
      </c>
    </row>
    <row r="14" spans="1:7" s="25" customFormat="1" ht="15">
      <c r="A14" s="44" t="s">
        <v>91</v>
      </c>
      <c r="B14" s="518" t="s">
        <v>153</v>
      </c>
      <c r="C14" s="518"/>
      <c r="D14" s="518"/>
      <c r="E14" s="518"/>
      <c r="F14" s="518"/>
      <c r="G14" s="45">
        <v>12</v>
      </c>
    </row>
    <row r="15" spans="1:7" s="25" customFormat="1" ht="15">
      <c r="A15" s="44" t="s">
        <v>92</v>
      </c>
      <c r="B15" s="518" t="s">
        <v>325</v>
      </c>
      <c r="C15" s="518"/>
      <c r="D15" s="518"/>
      <c r="E15" s="518"/>
      <c r="F15" s="518"/>
      <c r="G15" s="45">
        <v>14</v>
      </c>
    </row>
    <row r="16" spans="1:22" s="25" customFormat="1" ht="15">
      <c r="A16" s="44" t="s">
        <v>93</v>
      </c>
      <c r="B16" s="518" t="s">
        <v>326</v>
      </c>
      <c r="C16" s="518"/>
      <c r="D16" s="518"/>
      <c r="E16" s="518"/>
      <c r="F16" s="518"/>
      <c r="G16" s="45">
        <v>14</v>
      </c>
      <c r="I16" s="59"/>
      <c r="J16" s="59"/>
      <c r="K16" s="59"/>
      <c r="L16" s="59"/>
      <c r="M16" s="59"/>
      <c r="N16" s="59"/>
      <c r="O16" s="59"/>
      <c r="P16" s="59"/>
      <c r="Q16" s="59"/>
      <c r="R16" s="59"/>
      <c r="S16" s="59"/>
      <c r="T16" s="59"/>
      <c r="U16" s="59"/>
      <c r="V16" s="59"/>
    </row>
    <row r="17" spans="1:22" s="25" customFormat="1" ht="15">
      <c r="A17" s="44" t="s">
        <v>308</v>
      </c>
      <c r="B17" s="62" t="s">
        <v>273</v>
      </c>
      <c r="C17" s="62"/>
      <c r="D17" s="62"/>
      <c r="E17" s="62"/>
      <c r="F17" s="62"/>
      <c r="G17" s="45">
        <v>15</v>
      </c>
      <c r="I17" s="104"/>
      <c r="J17" s="104"/>
      <c r="K17" s="104"/>
      <c r="L17" s="104"/>
      <c r="M17" s="104"/>
      <c r="N17" s="104"/>
      <c r="O17" s="104"/>
      <c r="P17" s="104"/>
      <c r="Q17" s="104"/>
      <c r="R17" s="104"/>
      <c r="S17" s="104"/>
      <c r="T17" s="104"/>
      <c r="U17" s="104"/>
      <c r="V17" s="104"/>
    </row>
    <row r="18" spans="1:22" s="25" customFormat="1" ht="15">
      <c r="A18" s="44" t="s">
        <v>95</v>
      </c>
      <c r="B18" s="62" t="s">
        <v>168</v>
      </c>
      <c r="C18" s="62"/>
      <c r="D18" s="62"/>
      <c r="E18" s="62"/>
      <c r="F18" s="62"/>
      <c r="G18" s="45">
        <v>16</v>
      </c>
      <c r="I18" s="54"/>
      <c r="J18" s="54"/>
      <c r="K18" s="54"/>
      <c r="L18" s="54"/>
      <c r="M18" s="54"/>
      <c r="N18" s="54"/>
      <c r="O18" s="54"/>
      <c r="P18" s="54"/>
      <c r="Q18" s="54"/>
      <c r="R18" s="54"/>
      <c r="S18" s="54"/>
      <c r="T18" s="54"/>
      <c r="U18" s="54"/>
      <c r="V18" s="54"/>
    </row>
    <row r="19" spans="1:22" s="25" customFormat="1" ht="15">
      <c r="A19" s="44" t="s">
        <v>96</v>
      </c>
      <c r="B19" s="62" t="s">
        <v>169</v>
      </c>
      <c r="C19" s="62"/>
      <c r="D19" s="62"/>
      <c r="E19" s="62"/>
      <c r="F19" s="62"/>
      <c r="G19" s="45">
        <v>16</v>
      </c>
      <c r="I19" s="54"/>
      <c r="J19" s="54"/>
      <c r="K19" s="54"/>
      <c r="L19" s="54"/>
      <c r="M19" s="54"/>
      <c r="N19" s="54"/>
      <c r="O19" s="54"/>
      <c r="P19" s="54"/>
      <c r="Q19" s="54"/>
      <c r="R19" s="54"/>
      <c r="S19" s="54"/>
      <c r="T19" s="54"/>
      <c r="U19" s="54"/>
      <c r="V19" s="54"/>
    </row>
    <row r="20" spans="1:22" s="25" customFormat="1" ht="15">
      <c r="A20" s="44" t="s">
        <v>97</v>
      </c>
      <c r="B20" s="518" t="s">
        <v>121</v>
      </c>
      <c r="C20" s="518"/>
      <c r="D20" s="518"/>
      <c r="E20" s="518"/>
      <c r="F20" s="518"/>
      <c r="G20" s="45">
        <v>17</v>
      </c>
      <c r="I20" s="121"/>
      <c r="J20" s="121"/>
      <c r="K20" s="121"/>
      <c r="L20" s="121"/>
      <c r="M20" s="121"/>
      <c r="N20" s="121"/>
      <c r="O20" s="121"/>
      <c r="P20" s="121"/>
      <c r="Q20" s="121"/>
      <c r="R20" s="121"/>
      <c r="S20" s="121"/>
      <c r="T20" s="121"/>
      <c r="U20" s="121"/>
      <c r="V20" s="54"/>
    </row>
    <row r="21" spans="1:7" s="25" customFormat="1" ht="15">
      <c r="A21" s="44" t="s">
        <v>179</v>
      </c>
      <c r="B21" s="62" t="s">
        <v>327</v>
      </c>
      <c r="C21" s="62"/>
      <c r="D21" s="62"/>
      <c r="E21" s="62"/>
      <c r="F21" s="62"/>
      <c r="G21" s="45">
        <v>18</v>
      </c>
    </row>
    <row r="22" spans="1:7" s="25" customFormat="1" ht="15">
      <c r="A22" s="44" t="s">
        <v>178</v>
      </c>
      <c r="B22" s="62" t="s">
        <v>329</v>
      </c>
      <c r="C22" s="62"/>
      <c r="D22" s="62"/>
      <c r="E22" s="62"/>
      <c r="F22" s="62"/>
      <c r="G22" s="45">
        <v>20</v>
      </c>
    </row>
    <row r="23" spans="1:7" s="25" customFormat="1" ht="15">
      <c r="A23" s="44" t="s">
        <v>249</v>
      </c>
      <c r="B23" s="62" t="s">
        <v>251</v>
      </c>
      <c r="C23" s="62"/>
      <c r="D23" s="62"/>
      <c r="E23" s="62"/>
      <c r="F23" s="62"/>
      <c r="G23" s="45">
        <v>20</v>
      </c>
    </row>
    <row r="24" spans="1:7" s="25" customFormat="1" ht="15">
      <c r="A24" s="44" t="s">
        <v>250</v>
      </c>
      <c r="B24" s="62" t="s">
        <v>280</v>
      </c>
      <c r="C24" s="62"/>
      <c r="D24" s="62"/>
      <c r="E24" s="62"/>
      <c r="F24" s="62"/>
      <c r="G24" s="45">
        <v>21</v>
      </c>
    </row>
    <row r="25" spans="1:7" s="25" customFormat="1" ht="9.75" customHeight="1">
      <c r="A25" s="46"/>
      <c r="B25" s="37"/>
      <c r="C25" s="37"/>
      <c r="D25" s="37"/>
      <c r="E25" s="37"/>
      <c r="F25" s="37"/>
      <c r="G25" s="47"/>
    </row>
    <row r="26" spans="1:7" s="25" customFormat="1" ht="15">
      <c r="A26" s="38" t="s">
        <v>254</v>
      </c>
      <c r="B26" s="39" t="s">
        <v>82</v>
      </c>
      <c r="C26" s="39"/>
      <c r="D26" s="39"/>
      <c r="E26" s="39"/>
      <c r="F26" s="39"/>
      <c r="G26" s="40" t="s">
        <v>83</v>
      </c>
    </row>
    <row r="27" spans="1:7" s="25" customFormat="1" ht="9.75" customHeight="1">
      <c r="A27" s="48"/>
      <c r="B27" s="37"/>
      <c r="C27" s="37"/>
      <c r="D27" s="37"/>
      <c r="E27" s="37"/>
      <c r="F27" s="37"/>
      <c r="G27" s="45"/>
    </row>
    <row r="28" spans="1:7" s="25" customFormat="1" ht="15">
      <c r="A28" s="44" t="s">
        <v>84</v>
      </c>
      <c r="B28" s="518" t="s">
        <v>170</v>
      </c>
      <c r="C28" s="518"/>
      <c r="D28" s="518"/>
      <c r="E28" s="518"/>
      <c r="F28" s="518"/>
      <c r="G28" s="45">
        <v>8</v>
      </c>
    </row>
    <row r="29" spans="1:7" s="25" customFormat="1" ht="15">
      <c r="A29" s="44" t="s">
        <v>85</v>
      </c>
      <c r="B29" s="518" t="s">
        <v>171</v>
      </c>
      <c r="C29" s="518"/>
      <c r="D29" s="518"/>
      <c r="E29" s="518"/>
      <c r="F29" s="518"/>
      <c r="G29" s="45">
        <v>8</v>
      </c>
    </row>
    <row r="30" spans="1:7" s="25" customFormat="1" ht="15">
      <c r="A30" s="44" t="s">
        <v>86</v>
      </c>
      <c r="B30" s="518" t="s">
        <v>111</v>
      </c>
      <c r="C30" s="518"/>
      <c r="D30" s="518"/>
      <c r="E30" s="518"/>
      <c r="F30" s="518"/>
      <c r="G30" s="45">
        <v>8</v>
      </c>
    </row>
    <row r="31" spans="1:7" s="25" customFormat="1" ht="15">
      <c r="A31" s="44" t="s">
        <v>87</v>
      </c>
      <c r="B31" s="518" t="s">
        <v>108</v>
      </c>
      <c r="C31" s="518"/>
      <c r="D31" s="518"/>
      <c r="E31" s="518"/>
      <c r="F31" s="518"/>
      <c r="G31" s="45">
        <v>8</v>
      </c>
    </row>
    <row r="32" spans="1:7" s="25" customFormat="1" ht="15">
      <c r="A32" s="44" t="s">
        <v>88</v>
      </c>
      <c r="B32" s="518" t="s">
        <v>109</v>
      </c>
      <c r="C32" s="518"/>
      <c r="D32" s="518"/>
      <c r="E32" s="518"/>
      <c r="F32" s="518"/>
      <c r="G32" s="45">
        <v>9</v>
      </c>
    </row>
    <row r="33" spans="1:7" s="25" customFormat="1" ht="15">
      <c r="A33" s="44" t="s">
        <v>89</v>
      </c>
      <c r="B33" s="518" t="s">
        <v>110</v>
      </c>
      <c r="C33" s="518"/>
      <c r="D33" s="518"/>
      <c r="E33" s="518"/>
      <c r="F33" s="518"/>
      <c r="G33" s="45">
        <v>9</v>
      </c>
    </row>
    <row r="34" spans="1:7" s="25" customFormat="1" ht="15">
      <c r="A34" s="44" t="s">
        <v>90</v>
      </c>
      <c r="B34" s="518" t="s">
        <v>115</v>
      </c>
      <c r="C34" s="518"/>
      <c r="D34" s="518"/>
      <c r="E34" s="518"/>
      <c r="F34" s="518"/>
      <c r="G34" s="45">
        <v>9</v>
      </c>
    </row>
    <row r="35" spans="1:7" s="25" customFormat="1" ht="15">
      <c r="A35" s="44" t="s">
        <v>91</v>
      </c>
      <c r="B35" s="518" t="s">
        <v>112</v>
      </c>
      <c r="C35" s="518"/>
      <c r="D35" s="518"/>
      <c r="E35" s="518"/>
      <c r="F35" s="518"/>
      <c r="G35" s="45">
        <v>9</v>
      </c>
    </row>
    <row r="36" spans="1:7" s="25" customFormat="1" ht="15">
      <c r="A36" s="44" t="s">
        <v>92</v>
      </c>
      <c r="B36" s="518" t="s">
        <v>113</v>
      </c>
      <c r="C36" s="518"/>
      <c r="D36" s="518"/>
      <c r="E36" s="518"/>
      <c r="F36" s="518"/>
      <c r="G36" s="45">
        <v>10</v>
      </c>
    </row>
    <row r="37" spans="1:7" s="25" customFormat="1" ht="15">
      <c r="A37" s="44" t="s">
        <v>93</v>
      </c>
      <c r="B37" s="518" t="s">
        <v>114</v>
      </c>
      <c r="C37" s="518"/>
      <c r="D37" s="518"/>
      <c r="E37" s="518"/>
      <c r="F37" s="518"/>
      <c r="G37" s="45">
        <v>10</v>
      </c>
    </row>
    <row r="38" spans="1:7" s="25" customFormat="1" ht="15">
      <c r="A38" s="44" t="s">
        <v>94</v>
      </c>
      <c r="B38" s="518" t="s">
        <v>116</v>
      </c>
      <c r="C38" s="518"/>
      <c r="D38" s="518"/>
      <c r="E38" s="518"/>
      <c r="F38" s="518"/>
      <c r="G38" s="45">
        <v>10</v>
      </c>
    </row>
    <row r="39" spans="1:7" s="25" customFormat="1" ht="15">
      <c r="A39" s="44" t="s">
        <v>95</v>
      </c>
      <c r="B39" s="518" t="s">
        <v>123</v>
      </c>
      <c r="C39" s="518"/>
      <c r="D39" s="518"/>
      <c r="E39" s="518"/>
      <c r="F39" s="518"/>
      <c r="G39" s="45">
        <v>10</v>
      </c>
    </row>
    <row r="40" spans="1:7" s="25" customFormat="1" ht="15">
      <c r="A40" s="44" t="s">
        <v>96</v>
      </c>
      <c r="B40" s="518" t="s">
        <v>154</v>
      </c>
      <c r="C40" s="518"/>
      <c r="D40" s="518"/>
      <c r="E40" s="518"/>
      <c r="F40" s="518"/>
      <c r="G40" s="45">
        <v>13</v>
      </c>
    </row>
    <row r="41" spans="1:7" s="25" customFormat="1" ht="15">
      <c r="A41" s="44" t="s">
        <v>97</v>
      </c>
      <c r="B41" s="518" t="s">
        <v>155</v>
      </c>
      <c r="C41" s="518"/>
      <c r="D41" s="518"/>
      <c r="E41" s="518"/>
      <c r="F41" s="518"/>
      <c r="G41" s="45">
        <v>13</v>
      </c>
    </row>
    <row r="42" spans="1:7" s="25" customFormat="1" ht="15">
      <c r="A42" s="44" t="s">
        <v>179</v>
      </c>
      <c r="B42" s="62" t="s">
        <v>328</v>
      </c>
      <c r="C42" s="62"/>
      <c r="D42" s="62"/>
      <c r="E42" s="62"/>
      <c r="F42" s="62"/>
      <c r="G42" s="45">
        <v>19</v>
      </c>
    </row>
    <row r="43" spans="1:9" s="25" customFormat="1" ht="15">
      <c r="A43" s="44" t="s">
        <v>178</v>
      </c>
      <c r="B43" s="62" t="s">
        <v>180</v>
      </c>
      <c r="C43" s="62"/>
      <c r="D43" s="62"/>
      <c r="E43" s="62"/>
      <c r="F43" s="62"/>
      <c r="G43" s="45">
        <v>19</v>
      </c>
      <c r="I43" s="122"/>
    </row>
    <row r="44" spans="1:9" s="25" customFormat="1" ht="15">
      <c r="A44" s="44" t="s">
        <v>249</v>
      </c>
      <c r="B44" s="62" t="s">
        <v>252</v>
      </c>
      <c r="C44" s="62"/>
      <c r="D44" s="62"/>
      <c r="E44" s="62"/>
      <c r="F44" s="62"/>
      <c r="G44" s="45">
        <v>22</v>
      </c>
      <c r="I44" s="122"/>
    </row>
    <row r="45" spans="1:9" s="25" customFormat="1" ht="15">
      <c r="A45" s="49"/>
      <c r="B45" s="49"/>
      <c r="C45" s="50"/>
      <c r="D45" s="50"/>
      <c r="E45" s="50"/>
      <c r="F45" s="50"/>
      <c r="G45" s="51"/>
      <c r="I45" s="122"/>
    </row>
    <row r="46" spans="1:7" s="25" customFormat="1" ht="54.75" customHeight="1">
      <c r="A46" s="517" t="s">
        <v>320</v>
      </c>
      <c r="B46" s="517"/>
      <c r="C46" s="517"/>
      <c r="D46" s="517"/>
      <c r="E46" s="517"/>
      <c r="F46" s="517"/>
      <c r="G46" s="517"/>
    </row>
    <row r="48" ht="14.25">
      <c r="A48" s="34" t="s">
        <v>77</v>
      </c>
    </row>
    <row r="49" ht="14.25">
      <c r="A49" s="34" t="s">
        <v>78</v>
      </c>
    </row>
    <row r="50" ht="14.25">
      <c r="A50" s="34" t="s">
        <v>79</v>
      </c>
    </row>
    <row r="51" spans="1:3" ht="15">
      <c r="A51" s="35" t="s">
        <v>80</v>
      </c>
      <c r="B51" s="25"/>
      <c r="C51" s="54"/>
    </row>
    <row r="52" spans="1:3" ht="15">
      <c r="A52" s="25"/>
      <c r="B52" s="25"/>
      <c r="C52" s="54"/>
    </row>
    <row r="53" spans="2:3" ht="15">
      <c r="B53" s="25"/>
      <c r="C53" s="54"/>
    </row>
    <row r="54" spans="2:3" ht="15">
      <c r="B54" s="36"/>
      <c r="C54" s="54"/>
    </row>
    <row r="55" spans="2:3" ht="15">
      <c r="B55" s="25"/>
      <c r="C55" s="25"/>
    </row>
  </sheetData>
  <sheetProtection/>
  <mergeCells count="28">
    <mergeCell ref="B20:F20"/>
    <mergeCell ref="B12:F12"/>
    <mergeCell ref="B8:F8"/>
    <mergeCell ref="B13:F13"/>
    <mergeCell ref="B14:F14"/>
    <mergeCell ref="B15:F15"/>
    <mergeCell ref="B16:F16"/>
    <mergeCell ref="B9:F9"/>
    <mergeCell ref="B34:F34"/>
    <mergeCell ref="B37:F37"/>
    <mergeCell ref="B38:F38"/>
    <mergeCell ref="A1:G1"/>
    <mergeCell ref="B5:F5"/>
    <mergeCell ref="B6:F6"/>
    <mergeCell ref="B33:F33"/>
    <mergeCell ref="B28:F28"/>
    <mergeCell ref="B10:F10"/>
    <mergeCell ref="B11:F11"/>
    <mergeCell ref="A46:G46"/>
    <mergeCell ref="B29:F29"/>
    <mergeCell ref="B30:F30"/>
    <mergeCell ref="B31:F31"/>
    <mergeCell ref="B32:F32"/>
    <mergeCell ref="B41:F41"/>
    <mergeCell ref="B40:F40"/>
    <mergeCell ref="B35:F35"/>
    <mergeCell ref="B39:F39"/>
    <mergeCell ref="B36:F36"/>
  </mergeCells>
  <printOptions/>
  <pageMargins left="0.7086614173228347" right="0.7086614173228347" top="0.7480314960629921" bottom="0.7480314960629921" header="0.31496062992125984" footer="0.31496062992125984"/>
  <pageSetup fitToHeight="1" fitToWidth="1" horizontalDpi="600" verticalDpi="600" orientation="portrait" scale="89" r:id="rId2"/>
  <drawing r:id="rId1"/>
</worksheet>
</file>

<file path=xl/worksheets/sheet20.xml><?xml version="1.0" encoding="utf-8"?>
<worksheet xmlns="http://schemas.openxmlformats.org/spreadsheetml/2006/main" xmlns:r="http://schemas.openxmlformats.org/officeDocument/2006/relationships">
  <sheetPr>
    <tabColor theme="0"/>
    <pageSetUpPr fitToPage="1"/>
  </sheetPr>
  <dimension ref="B3:V59"/>
  <sheetViews>
    <sheetView view="pageBreakPreview" zoomScaleSheetLayoutView="100" zoomScalePageLayoutView="0" workbookViewId="0" topLeftCell="A1">
      <selection activeCell="E1" sqref="E1"/>
    </sheetView>
  </sheetViews>
  <sheetFormatPr defaultColWidth="11.00390625" defaultRowHeight="14.25"/>
  <cols>
    <col min="2" max="2" width="15.75390625" style="0" bestFit="1" customWidth="1"/>
    <col min="3" max="8" width="5.75390625" style="0" bestFit="1" customWidth="1"/>
    <col min="9" max="18" width="6.625" style="0" bestFit="1" customWidth="1"/>
    <col min="19" max="22" width="6.625" style="0" customWidth="1"/>
  </cols>
  <sheetData>
    <row r="3" spans="2:22" ht="14.25">
      <c r="B3" s="591" t="s">
        <v>313</v>
      </c>
      <c r="C3" s="593"/>
      <c r="D3" s="593"/>
      <c r="E3" s="593"/>
      <c r="F3" s="593"/>
      <c r="G3" s="593"/>
      <c r="H3" s="593"/>
      <c r="I3" s="593"/>
      <c r="J3" s="593"/>
      <c r="K3" s="593"/>
      <c r="L3" s="593"/>
      <c r="M3" s="593"/>
      <c r="N3" s="593"/>
      <c r="O3" s="593"/>
      <c r="P3" s="593"/>
      <c r="Q3" s="593"/>
      <c r="R3" s="593"/>
      <c r="S3" s="593"/>
      <c r="T3" s="593"/>
      <c r="U3" s="593"/>
      <c r="V3" s="592"/>
    </row>
    <row r="4" spans="2:22" ht="14.25">
      <c r="B4" s="644" t="s">
        <v>266</v>
      </c>
      <c r="C4" s="646" t="s">
        <v>270</v>
      </c>
      <c r="D4" s="647"/>
      <c r="E4" s="647"/>
      <c r="F4" s="647"/>
      <c r="G4" s="647"/>
      <c r="H4" s="647"/>
      <c r="I4" s="647"/>
      <c r="J4" s="647"/>
      <c r="K4" s="647"/>
      <c r="L4" s="647"/>
      <c r="M4" s="647"/>
      <c r="N4" s="647"/>
      <c r="O4" s="647"/>
      <c r="P4" s="647"/>
      <c r="Q4" s="647"/>
      <c r="R4" s="647"/>
      <c r="S4" s="647"/>
      <c r="T4" s="647"/>
      <c r="U4" s="647"/>
      <c r="V4" s="648"/>
    </row>
    <row r="5" spans="2:22" ht="14.25">
      <c r="B5" s="645"/>
      <c r="C5" s="320">
        <v>1994</v>
      </c>
      <c r="D5" s="320">
        <v>1995</v>
      </c>
      <c r="E5" s="320">
        <v>1996</v>
      </c>
      <c r="F5" s="320">
        <v>1997</v>
      </c>
      <c r="G5" s="320">
        <v>1998</v>
      </c>
      <c r="H5" s="320">
        <v>1999</v>
      </c>
      <c r="I5" s="320">
        <v>2000</v>
      </c>
      <c r="J5" s="320">
        <v>2001</v>
      </c>
      <c r="K5" s="320">
        <v>2002</v>
      </c>
      <c r="L5" s="320">
        <v>2003</v>
      </c>
      <c r="M5" s="320">
        <v>2004</v>
      </c>
      <c r="N5" s="320">
        <v>2005</v>
      </c>
      <c r="O5" s="320">
        <v>2006</v>
      </c>
      <c r="P5" s="320">
        <v>2007</v>
      </c>
      <c r="Q5" s="320">
        <v>2008</v>
      </c>
      <c r="R5" s="320">
        <v>2009</v>
      </c>
      <c r="S5" s="320">
        <v>2010</v>
      </c>
      <c r="T5" s="320">
        <v>2011</v>
      </c>
      <c r="U5" s="320">
        <v>2012</v>
      </c>
      <c r="V5" s="320">
        <v>2013</v>
      </c>
    </row>
    <row r="6" spans="2:22" ht="14.25">
      <c r="B6" s="219" t="s">
        <v>267</v>
      </c>
      <c r="C6" s="220">
        <v>11112</v>
      </c>
      <c r="D6" s="221">
        <v>12281</v>
      </c>
      <c r="E6" s="220">
        <v>13094</v>
      </c>
      <c r="F6" s="221">
        <v>15995</v>
      </c>
      <c r="G6" s="220">
        <v>21094</v>
      </c>
      <c r="H6" s="221">
        <v>26172</v>
      </c>
      <c r="I6" s="221">
        <v>35967</v>
      </c>
      <c r="J6" s="221">
        <v>38227</v>
      </c>
      <c r="K6" s="221">
        <v>39261</v>
      </c>
      <c r="L6" s="221">
        <v>39731.4</v>
      </c>
      <c r="M6" s="221">
        <v>40085.6</v>
      </c>
      <c r="N6" s="221">
        <v>40440.7</v>
      </c>
      <c r="O6" s="221">
        <v>40788.6</v>
      </c>
      <c r="P6" s="221">
        <v>40765.9</v>
      </c>
      <c r="Q6" s="221">
        <v>38806.27</v>
      </c>
      <c r="R6" s="221">
        <v>40727.95</v>
      </c>
      <c r="S6" s="221">
        <v>38425.67</v>
      </c>
      <c r="T6" s="221">
        <v>40836.95</v>
      </c>
      <c r="U6" s="221">
        <v>41521.93</v>
      </c>
      <c r="V6" s="221">
        <v>42195.36</v>
      </c>
    </row>
    <row r="7" spans="2:22" ht="14.25">
      <c r="B7" s="222" t="s">
        <v>64</v>
      </c>
      <c r="C7" s="220">
        <v>2353</v>
      </c>
      <c r="D7" s="223">
        <v>2704</v>
      </c>
      <c r="E7" s="220">
        <v>3234</v>
      </c>
      <c r="F7" s="223">
        <v>5411</v>
      </c>
      <c r="G7" s="220">
        <v>8414</v>
      </c>
      <c r="H7" s="223">
        <v>10261</v>
      </c>
      <c r="I7" s="223">
        <v>12824</v>
      </c>
      <c r="J7" s="223">
        <v>12887</v>
      </c>
      <c r="K7" s="223">
        <v>12768</v>
      </c>
      <c r="L7" s="223">
        <v>12878.8</v>
      </c>
      <c r="M7" s="223">
        <v>12941.5</v>
      </c>
      <c r="N7" s="223">
        <v>13141.8</v>
      </c>
      <c r="O7" s="223">
        <v>13367.7</v>
      </c>
      <c r="P7" s="223">
        <v>13283</v>
      </c>
      <c r="Q7" s="223">
        <v>9656.2</v>
      </c>
      <c r="R7" s="223">
        <v>10040.5</v>
      </c>
      <c r="S7" s="223">
        <v>10640.15</v>
      </c>
      <c r="T7" s="223">
        <v>11431.95</v>
      </c>
      <c r="U7" s="223">
        <v>11649.07</v>
      </c>
      <c r="V7" s="223">
        <v>11925.19</v>
      </c>
    </row>
    <row r="8" spans="2:22" ht="14.25">
      <c r="B8" s="222" t="s">
        <v>68</v>
      </c>
      <c r="C8" s="220">
        <v>4150</v>
      </c>
      <c r="D8" s="223">
        <v>4402</v>
      </c>
      <c r="E8" s="220">
        <v>4503</v>
      </c>
      <c r="F8" s="223">
        <v>5563</v>
      </c>
      <c r="G8" s="220">
        <v>6705</v>
      </c>
      <c r="H8" s="223">
        <v>6907</v>
      </c>
      <c r="I8" s="223">
        <v>7672</v>
      </c>
      <c r="J8" s="223">
        <v>7567</v>
      </c>
      <c r="K8" s="223">
        <v>7561</v>
      </c>
      <c r="L8" s="223">
        <v>7565.4</v>
      </c>
      <c r="M8" s="223">
        <v>7721.9</v>
      </c>
      <c r="N8" s="223">
        <v>8156.4</v>
      </c>
      <c r="O8" s="223">
        <v>8548.4</v>
      </c>
      <c r="P8" s="223">
        <v>8733.4</v>
      </c>
      <c r="Q8" s="223">
        <v>12739.27</v>
      </c>
      <c r="R8" s="223">
        <v>13082.29</v>
      </c>
      <c r="S8" s="223">
        <v>10834.02</v>
      </c>
      <c r="T8" s="223">
        <v>10970.36</v>
      </c>
      <c r="U8" s="223">
        <v>10570.91</v>
      </c>
      <c r="V8" s="223">
        <v>10693.92</v>
      </c>
    </row>
    <row r="9" spans="2:22" ht="14.25">
      <c r="B9" s="222" t="s">
        <v>135</v>
      </c>
      <c r="C9" s="220">
        <v>5981</v>
      </c>
      <c r="D9" s="223">
        <v>6135</v>
      </c>
      <c r="E9" s="220">
        <v>6172</v>
      </c>
      <c r="F9" s="223">
        <v>6576</v>
      </c>
      <c r="G9" s="220">
        <v>6756</v>
      </c>
      <c r="H9" s="223">
        <v>6564</v>
      </c>
      <c r="I9" s="223">
        <v>6790</v>
      </c>
      <c r="J9" s="223">
        <v>6673</v>
      </c>
      <c r="K9" s="223">
        <v>7041</v>
      </c>
      <c r="L9" s="223">
        <v>7368</v>
      </c>
      <c r="M9" s="223">
        <v>7741.1</v>
      </c>
      <c r="N9" s="223">
        <v>8378.7</v>
      </c>
      <c r="O9" s="223">
        <v>8697.3</v>
      </c>
      <c r="P9" s="223">
        <v>8862.3</v>
      </c>
      <c r="Q9" s="223">
        <v>11243.56</v>
      </c>
      <c r="R9" s="223">
        <v>12159.06</v>
      </c>
      <c r="S9" s="223">
        <v>13277.82</v>
      </c>
      <c r="T9" s="223">
        <v>13922.32</v>
      </c>
      <c r="U9" s="223">
        <v>14131.97</v>
      </c>
      <c r="V9" s="223">
        <v>14392.98</v>
      </c>
    </row>
    <row r="10" spans="2:22" ht="14.25">
      <c r="B10" s="222" t="s">
        <v>246</v>
      </c>
      <c r="C10" s="220">
        <v>103</v>
      </c>
      <c r="D10" s="223">
        <v>106</v>
      </c>
      <c r="E10" s="220">
        <v>93</v>
      </c>
      <c r="F10" s="223">
        <v>98</v>
      </c>
      <c r="G10" s="220">
        <v>104</v>
      </c>
      <c r="H10" s="223">
        <v>95</v>
      </c>
      <c r="I10" s="223">
        <v>76</v>
      </c>
      <c r="J10" s="223">
        <v>49</v>
      </c>
      <c r="K10" s="223">
        <v>52</v>
      </c>
      <c r="L10" s="223">
        <v>51.4</v>
      </c>
      <c r="M10" s="223">
        <v>75.9</v>
      </c>
      <c r="N10" s="223">
        <v>73.2</v>
      </c>
      <c r="O10" s="223">
        <v>76.4</v>
      </c>
      <c r="P10" s="223">
        <v>76.4</v>
      </c>
      <c r="Q10" s="223">
        <v>56.58</v>
      </c>
      <c r="R10" s="223">
        <v>56.58</v>
      </c>
      <c r="S10" s="223">
        <v>55.78</v>
      </c>
      <c r="T10" s="223">
        <v>55.8</v>
      </c>
      <c r="U10" s="223">
        <v>55.8</v>
      </c>
      <c r="V10" s="223">
        <v>55.8</v>
      </c>
    </row>
    <row r="11" spans="2:22" ht="14.25">
      <c r="B11" s="222" t="s">
        <v>136</v>
      </c>
      <c r="C11" s="220">
        <v>138</v>
      </c>
      <c r="D11" s="223">
        <v>215</v>
      </c>
      <c r="E11" s="220">
        <v>287</v>
      </c>
      <c r="F11" s="223">
        <v>411</v>
      </c>
      <c r="G11" s="220">
        <v>589</v>
      </c>
      <c r="H11" s="223">
        <v>839</v>
      </c>
      <c r="I11" s="223">
        <v>1613</v>
      </c>
      <c r="J11" s="223">
        <v>1450</v>
      </c>
      <c r="K11" s="223">
        <v>1434</v>
      </c>
      <c r="L11" s="223">
        <v>1422</v>
      </c>
      <c r="M11" s="223">
        <v>1440</v>
      </c>
      <c r="N11" s="223">
        <v>1360.8</v>
      </c>
      <c r="O11" s="223">
        <v>1381.9</v>
      </c>
      <c r="P11" s="223">
        <v>1412.8</v>
      </c>
      <c r="Q11" s="223">
        <v>2597.99</v>
      </c>
      <c r="R11" s="223">
        <v>2884.04</v>
      </c>
      <c r="S11" s="223">
        <v>3306.82</v>
      </c>
      <c r="T11" s="223">
        <v>3729.32</v>
      </c>
      <c r="U11" s="223">
        <v>4012.45</v>
      </c>
      <c r="V11" s="223">
        <v>4059.89</v>
      </c>
    </row>
    <row r="12" spans="2:22" ht="14.25">
      <c r="B12" s="222" t="s">
        <v>247</v>
      </c>
      <c r="C12" s="220">
        <v>307</v>
      </c>
      <c r="D12" s="223">
        <v>296</v>
      </c>
      <c r="E12" s="220">
        <v>317</v>
      </c>
      <c r="F12" s="223">
        <v>338</v>
      </c>
      <c r="G12" s="220">
        <v>348</v>
      </c>
      <c r="H12" s="223">
        <v>286</v>
      </c>
      <c r="I12" s="223">
        <v>286</v>
      </c>
      <c r="J12" s="223">
        <v>286</v>
      </c>
      <c r="K12" s="223">
        <v>283</v>
      </c>
      <c r="L12" s="223">
        <v>288.3</v>
      </c>
      <c r="M12" s="223">
        <v>292.7</v>
      </c>
      <c r="N12" s="223">
        <v>304.5</v>
      </c>
      <c r="O12" s="223">
        <v>304.5</v>
      </c>
      <c r="P12" s="223">
        <v>304.5</v>
      </c>
      <c r="Q12" s="223">
        <v>333.22</v>
      </c>
      <c r="R12" s="223">
        <v>367.17</v>
      </c>
      <c r="S12" s="223">
        <v>400.25</v>
      </c>
      <c r="T12" s="223">
        <v>409.36</v>
      </c>
      <c r="U12" s="223">
        <v>442.21</v>
      </c>
      <c r="V12" s="223">
        <v>424.37</v>
      </c>
    </row>
    <row r="13" spans="2:22" ht="14.25">
      <c r="B13" s="222" t="s">
        <v>53</v>
      </c>
      <c r="C13" s="220">
        <v>2708</v>
      </c>
      <c r="D13" s="223">
        <v>2649</v>
      </c>
      <c r="E13" s="220">
        <v>2616</v>
      </c>
      <c r="F13" s="223">
        <v>2427</v>
      </c>
      <c r="G13" s="220">
        <v>2425</v>
      </c>
      <c r="H13" s="223">
        <v>2355</v>
      </c>
      <c r="I13" s="223">
        <v>1892</v>
      </c>
      <c r="J13" s="223">
        <v>1860</v>
      </c>
      <c r="K13" s="223">
        <v>1843</v>
      </c>
      <c r="L13" s="223">
        <v>1820.5</v>
      </c>
      <c r="M13" s="223">
        <v>1715.1</v>
      </c>
      <c r="N13" s="223">
        <v>1708.4</v>
      </c>
      <c r="O13" s="223">
        <v>1727.4</v>
      </c>
      <c r="P13" s="223">
        <v>1719.3</v>
      </c>
      <c r="Q13" s="223">
        <v>779.3</v>
      </c>
      <c r="R13" s="223">
        <v>846.31</v>
      </c>
      <c r="S13" s="223">
        <v>929.71</v>
      </c>
      <c r="T13" s="223">
        <v>958.98</v>
      </c>
      <c r="U13" s="223">
        <v>920.91</v>
      </c>
      <c r="V13" s="223">
        <v>902.5</v>
      </c>
    </row>
    <row r="14" spans="2:22" ht="14.25">
      <c r="B14" s="222" t="s">
        <v>52</v>
      </c>
      <c r="C14" s="220">
        <v>15990</v>
      </c>
      <c r="D14" s="223">
        <v>15280</v>
      </c>
      <c r="E14" s="220">
        <v>15280</v>
      </c>
      <c r="F14" s="223">
        <v>15241</v>
      </c>
      <c r="G14" s="220">
        <v>15442</v>
      </c>
      <c r="H14" s="223">
        <v>15457</v>
      </c>
      <c r="I14" s="223">
        <v>15179</v>
      </c>
      <c r="J14" s="223">
        <v>15070</v>
      </c>
      <c r="K14" s="223">
        <v>14949</v>
      </c>
      <c r="L14" s="223">
        <v>14952.7</v>
      </c>
      <c r="M14" s="223">
        <v>14865</v>
      </c>
      <c r="N14" s="223">
        <v>14909.4</v>
      </c>
      <c r="O14" s="223">
        <v>14955</v>
      </c>
      <c r="P14" s="223">
        <v>15042</v>
      </c>
      <c r="Q14" s="223">
        <v>3374.27</v>
      </c>
      <c r="R14" s="223">
        <v>3868.29</v>
      </c>
      <c r="S14" s="223">
        <v>5855.13</v>
      </c>
      <c r="T14" s="223">
        <v>7079.16</v>
      </c>
      <c r="U14" s="223">
        <v>7247.52</v>
      </c>
      <c r="V14" s="223">
        <v>7338.68</v>
      </c>
    </row>
    <row r="15" spans="2:22" ht="14.25">
      <c r="B15" s="222" t="s">
        <v>157</v>
      </c>
      <c r="C15" s="220"/>
      <c r="D15" s="223"/>
      <c r="E15" s="220"/>
      <c r="F15" s="223">
        <v>330</v>
      </c>
      <c r="G15" s="220">
        <v>1167</v>
      </c>
      <c r="H15" s="223">
        <v>2306</v>
      </c>
      <c r="I15" s="223">
        <v>4719</v>
      </c>
      <c r="J15" s="223">
        <v>5407</v>
      </c>
      <c r="K15" s="223">
        <v>5805</v>
      </c>
      <c r="L15" s="223">
        <v>6045</v>
      </c>
      <c r="M15" s="223">
        <v>6545.4</v>
      </c>
      <c r="N15" s="223">
        <v>6849.2</v>
      </c>
      <c r="O15" s="223">
        <v>7182.7</v>
      </c>
      <c r="P15" s="223">
        <v>7283.7</v>
      </c>
      <c r="Q15" s="223">
        <v>8248.83</v>
      </c>
      <c r="R15" s="223">
        <v>8826.7</v>
      </c>
      <c r="S15" s="223">
        <v>9501.99</v>
      </c>
      <c r="T15" s="223">
        <v>10040</v>
      </c>
      <c r="U15" s="223">
        <v>10418.06</v>
      </c>
      <c r="V15" s="223">
        <v>10732.48</v>
      </c>
    </row>
    <row r="16" spans="2:22" ht="14.25">
      <c r="B16" s="222" t="s">
        <v>65</v>
      </c>
      <c r="C16" s="220"/>
      <c r="D16" s="223"/>
      <c r="E16" s="220">
        <v>19</v>
      </c>
      <c r="F16" s="223">
        <v>201</v>
      </c>
      <c r="G16" s="220">
        <v>568</v>
      </c>
      <c r="H16" s="223">
        <v>1019</v>
      </c>
      <c r="I16" s="223">
        <v>2039</v>
      </c>
      <c r="J16" s="223">
        <v>2197</v>
      </c>
      <c r="K16" s="223">
        <v>2347</v>
      </c>
      <c r="L16" s="223">
        <v>2467.7</v>
      </c>
      <c r="M16" s="223">
        <v>2754.2</v>
      </c>
      <c r="N16" s="223">
        <v>2988.2</v>
      </c>
      <c r="O16" s="223">
        <v>3369.6</v>
      </c>
      <c r="P16" s="223">
        <v>3513</v>
      </c>
      <c r="Q16" s="223">
        <v>5390.71</v>
      </c>
      <c r="R16" s="223">
        <v>6027.01</v>
      </c>
      <c r="S16" s="223">
        <v>6886.77</v>
      </c>
      <c r="T16" s="223">
        <v>7393.48</v>
      </c>
      <c r="U16" s="223">
        <v>7744.63</v>
      </c>
      <c r="V16" s="223">
        <v>7933.12</v>
      </c>
    </row>
    <row r="17" spans="2:22" ht="14.25">
      <c r="B17" s="222" t="s">
        <v>198</v>
      </c>
      <c r="C17" s="220"/>
      <c r="D17" s="223"/>
      <c r="E17" s="220">
        <v>17</v>
      </c>
      <c r="F17" s="223">
        <v>64</v>
      </c>
      <c r="G17" s="220">
        <v>138</v>
      </c>
      <c r="H17" s="223">
        <v>316</v>
      </c>
      <c r="I17" s="223">
        <v>689</v>
      </c>
      <c r="J17" s="223">
        <v>823</v>
      </c>
      <c r="K17" s="223">
        <v>869</v>
      </c>
      <c r="L17" s="223">
        <v>925.3</v>
      </c>
      <c r="M17" s="223">
        <v>1055.7</v>
      </c>
      <c r="N17" s="223">
        <v>1099.2</v>
      </c>
      <c r="O17" s="223">
        <v>1142.9</v>
      </c>
      <c r="P17" s="223">
        <v>1177.3</v>
      </c>
      <c r="Q17" s="223">
        <v>1226.16</v>
      </c>
      <c r="R17" s="223">
        <v>1320.77</v>
      </c>
      <c r="S17" s="223">
        <v>1345.01</v>
      </c>
      <c r="T17" s="223">
        <v>1450.96</v>
      </c>
      <c r="U17" s="223">
        <v>1533.28</v>
      </c>
      <c r="V17" s="223">
        <v>1591.26</v>
      </c>
    </row>
    <row r="18" spans="2:22" ht="14.25">
      <c r="B18" s="222" t="s">
        <v>125</v>
      </c>
      <c r="C18" s="220">
        <v>10251</v>
      </c>
      <c r="D18" s="223">
        <v>10324</v>
      </c>
      <c r="E18" s="220">
        <v>10371</v>
      </c>
      <c r="F18" s="223">
        <v>10895</v>
      </c>
      <c r="G18" s="220">
        <v>11638</v>
      </c>
      <c r="H18" s="223">
        <v>12780</v>
      </c>
      <c r="I18" s="223">
        <v>14130</v>
      </c>
      <c r="J18" s="223">
        <v>14475</v>
      </c>
      <c r="K18" s="223">
        <v>14356</v>
      </c>
      <c r="L18" s="223">
        <v>14580.4</v>
      </c>
      <c r="M18" s="223">
        <v>14821.4</v>
      </c>
      <c r="N18" s="223">
        <v>15037.6</v>
      </c>
      <c r="O18" s="223">
        <v>15250.1</v>
      </c>
      <c r="P18" s="223">
        <v>15385.3</v>
      </c>
      <c r="Q18" s="223">
        <v>10264.54</v>
      </c>
      <c r="R18" s="223">
        <v>11318.29</v>
      </c>
      <c r="S18" s="223">
        <v>15371.66</v>
      </c>
      <c r="T18" s="223">
        <v>17667.59</v>
      </c>
      <c r="U18" s="223">
        <v>18389.13</v>
      </c>
      <c r="V18" s="223">
        <v>18116.15</v>
      </c>
    </row>
    <row r="19" spans="2:22" ht="14.25">
      <c r="B19" s="224" t="s">
        <v>248</v>
      </c>
      <c r="C19" s="288">
        <v>53093</v>
      </c>
      <c r="D19" s="289">
        <v>54392</v>
      </c>
      <c r="E19" s="290">
        <v>56003</v>
      </c>
      <c r="F19" s="289">
        <v>63550</v>
      </c>
      <c r="G19" s="291">
        <f aca="true" t="shared" si="0" ref="G19:U19">SUM(G6:G18)</f>
        <v>75388</v>
      </c>
      <c r="H19" s="292">
        <f t="shared" si="0"/>
        <v>85357</v>
      </c>
      <c r="I19" s="292">
        <f t="shared" si="0"/>
        <v>103876</v>
      </c>
      <c r="J19" s="292">
        <f t="shared" si="0"/>
        <v>106971</v>
      </c>
      <c r="K19" s="292">
        <f t="shared" si="0"/>
        <v>108569</v>
      </c>
      <c r="L19" s="292">
        <f t="shared" si="0"/>
        <v>110096.9</v>
      </c>
      <c r="M19" s="292">
        <f t="shared" si="0"/>
        <v>112055.49999999999</v>
      </c>
      <c r="N19" s="292">
        <f t="shared" si="0"/>
        <v>114448.09999999999</v>
      </c>
      <c r="O19" s="292">
        <f t="shared" si="0"/>
        <v>116792.49999999999</v>
      </c>
      <c r="P19" s="292">
        <f t="shared" si="0"/>
        <v>117558.90000000001</v>
      </c>
      <c r="Q19" s="292">
        <f t="shared" si="0"/>
        <v>104716.90000000002</v>
      </c>
      <c r="R19" s="292">
        <f t="shared" si="0"/>
        <v>111524.95999999999</v>
      </c>
      <c r="S19" s="292">
        <f t="shared" si="0"/>
        <v>116830.78000000003</v>
      </c>
      <c r="T19" s="292">
        <f t="shared" si="0"/>
        <v>125946.23</v>
      </c>
      <c r="U19" s="292">
        <f t="shared" si="0"/>
        <v>128637.87000000002</v>
      </c>
      <c r="V19" s="292">
        <v>130361.69999999998</v>
      </c>
    </row>
    <row r="20" spans="2:22" ht="14.25">
      <c r="B20" s="636" t="s">
        <v>324</v>
      </c>
      <c r="C20" s="637"/>
      <c r="D20" s="637"/>
      <c r="E20" s="637"/>
      <c r="F20" s="637"/>
      <c r="G20" s="637"/>
      <c r="H20" s="637"/>
      <c r="I20" s="637"/>
      <c r="J20" s="637"/>
      <c r="K20" s="637"/>
      <c r="L20" s="637"/>
      <c r="M20" s="637"/>
      <c r="N20" s="637"/>
      <c r="O20" s="637"/>
      <c r="P20" s="637"/>
      <c r="Q20" s="637"/>
      <c r="R20" s="637"/>
      <c r="S20" s="637"/>
      <c r="T20" s="637"/>
      <c r="U20" s="637"/>
      <c r="V20" s="638"/>
    </row>
    <row r="21" ht="14.25">
      <c r="B21" s="303" t="s">
        <v>297</v>
      </c>
    </row>
    <row r="22" ht="14.25">
      <c r="B22" s="313" t="s">
        <v>298</v>
      </c>
    </row>
    <row r="23" ht="14.25">
      <c r="B23" s="313" t="s">
        <v>299</v>
      </c>
    </row>
    <row r="40" spans="3:21" ht="14.25">
      <c r="C40" s="333"/>
      <c r="D40" s="333"/>
      <c r="E40" s="333"/>
      <c r="F40" s="333"/>
      <c r="G40" s="333"/>
      <c r="H40" s="333"/>
      <c r="I40" s="333"/>
      <c r="J40" s="333"/>
      <c r="K40" s="333"/>
      <c r="L40" s="333"/>
      <c r="M40" s="333"/>
      <c r="N40" s="333"/>
      <c r="O40" s="333"/>
      <c r="P40" s="333"/>
      <c r="Q40" s="333"/>
      <c r="R40" s="333"/>
      <c r="S40" s="333"/>
      <c r="T40" s="333"/>
      <c r="U40" s="333"/>
    </row>
    <row r="43" spans="2:20" ht="14.25">
      <c r="B43" s="1"/>
      <c r="C43" s="1"/>
      <c r="D43" s="1"/>
      <c r="E43" s="1"/>
      <c r="F43" s="1"/>
      <c r="G43" s="1"/>
      <c r="H43" s="1"/>
      <c r="I43" s="1"/>
      <c r="J43" s="1"/>
      <c r="K43" s="1"/>
      <c r="L43" s="1"/>
      <c r="M43" s="1"/>
      <c r="N43" s="1"/>
      <c r="O43" s="1"/>
      <c r="P43" s="1"/>
      <c r="Q43" s="1"/>
      <c r="R43" s="1"/>
      <c r="S43" s="1"/>
      <c r="T43" s="1"/>
    </row>
    <row r="44" spans="2:20" ht="14.25">
      <c r="B44" s="1"/>
      <c r="C44" s="1"/>
      <c r="D44" s="1"/>
      <c r="E44" s="1"/>
      <c r="F44" s="1"/>
      <c r="G44" s="1"/>
      <c r="H44" s="1"/>
      <c r="I44" s="1"/>
      <c r="J44" s="1"/>
      <c r="K44" s="1"/>
      <c r="L44" s="1"/>
      <c r="M44" s="1"/>
      <c r="N44" s="1"/>
      <c r="O44" s="1"/>
      <c r="P44" s="1"/>
      <c r="Q44" s="1"/>
      <c r="R44" s="1"/>
      <c r="S44" s="1"/>
      <c r="T44" s="1"/>
    </row>
    <row r="45" spans="2:20" ht="14.25">
      <c r="B45" s="1"/>
      <c r="C45" s="1"/>
      <c r="D45" s="1"/>
      <c r="E45" s="1"/>
      <c r="F45" s="1"/>
      <c r="G45" s="1"/>
      <c r="H45" s="1"/>
      <c r="I45" s="1"/>
      <c r="J45" s="1"/>
      <c r="K45" s="1"/>
      <c r="L45" s="1"/>
      <c r="M45" s="1"/>
      <c r="N45" s="1"/>
      <c r="O45" s="1"/>
      <c r="P45" s="1"/>
      <c r="Q45" s="1"/>
      <c r="R45" s="1"/>
      <c r="S45" s="1"/>
      <c r="T45" s="1"/>
    </row>
    <row r="46" spans="2:20" ht="14.25">
      <c r="B46" s="1"/>
      <c r="C46" s="1"/>
      <c r="D46" s="1"/>
      <c r="E46" s="1"/>
      <c r="F46" s="1"/>
      <c r="G46" s="1"/>
      <c r="H46" s="1"/>
      <c r="I46" s="1"/>
      <c r="J46" s="1"/>
      <c r="K46" s="1"/>
      <c r="L46" s="1"/>
      <c r="M46" s="1"/>
      <c r="N46" s="1"/>
      <c r="O46" s="1"/>
      <c r="P46" s="1"/>
      <c r="Q46" s="1"/>
      <c r="R46" s="1"/>
      <c r="S46" s="1"/>
      <c r="T46" s="1"/>
    </row>
    <row r="47" spans="2:20" ht="14.25">
      <c r="B47" s="1"/>
      <c r="C47" s="1"/>
      <c r="D47" s="1"/>
      <c r="E47" s="1"/>
      <c r="F47" s="1"/>
      <c r="G47" s="1"/>
      <c r="H47" s="1"/>
      <c r="I47" s="1"/>
      <c r="J47" s="1"/>
      <c r="K47" s="1"/>
      <c r="L47" s="1"/>
      <c r="M47" s="1"/>
      <c r="N47" s="1"/>
      <c r="O47" s="1"/>
      <c r="P47" s="1"/>
      <c r="Q47" s="1"/>
      <c r="R47" s="1"/>
      <c r="S47" s="1"/>
      <c r="T47" s="1"/>
    </row>
    <row r="48" spans="2:20" ht="14.25">
      <c r="B48" s="1"/>
      <c r="C48" s="1"/>
      <c r="D48" s="1"/>
      <c r="E48" s="1"/>
      <c r="F48" s="1"/>
      <c r="G48" s="1"/>
      <c r="H48" s="1"/>
      <c r="I48" s="1"/>
      <c r="J48" s="1"/>
      <c r="K48" s="1"/>
      <c r="L48" s="1"/>
      <c r="M48" s="1"/>
      <c r="N48" s="1"/>
      <c r="O48" s="1"/>
      <c r="P48" s="1"/>
      <c r="Q48" s="1"/>
      <c r="R48" s="1"/>
      <c r="S48" s="1"/>
      <c r="T48" s="1"/>
    </row>
    <row r="49" spans="2:20" ht="14.25">
      <c r="B49" s="1"/>
      <c r="C49" s="1"/>
      <c r="D49" s="1"/>
      <c r="E49" s="1"/>
      <c r="F49" s="1"/>
      <c r="G49" s="1"/>
      <c r="H49" s="1"/>
      <c r="I49" s="1"/>
      <c r="J49" s="1"/>
      <c r="K49" s="1"/>
      <c r="L49" s="1"/>
      <c r="M49" s="1"/>
      <c r="N49" s="1"/>
      <c r="O49" s="1"/>
      <c r="P49" s="1"/>
      <c r="Q49" s="1"/>
      <c r="R49" s="1"/>
      <c r="S49" s="1"/>
      <c r="T49" s="1"/>
    </row>
    <row r="50" spans="2:20" ht="14.25">
      <c r="B50" s="1"/>
      <c r="C50" s="1"/>
      <c r="D50" s="1"/>
      <c r="E50" s="1"/>
      <c r="F50" s="1"/>
      <c r="G50" s="1"/>
      <c r="H50" s="1"/>
      <c r="I50" s="1"/>
      <c r="J50" s="1"/>
      <c r="K50" s="1"/>
      <c r="L50" s="1"/>
      <c r="M50" s="1"/>
      <c r="N50" s="1"/>
      <c r="O50" s="1"/>
      <c r="P50" s="1"/>
      <c r="Q50" s="1"/>
      <c r="R50" s="1"/>
      <c r="S50" s="1"/>
      <c r="T50" s="1"/>
    </row>
    <row r="51" spans="2:20" ht="14.25">
      <c r="B51" s="1"/>
      <c r="C51" s="1"/>
      <c r="D51" s="1"/>
      <c r="E51" s="1"/>
      <c r="F51" s="1"/>
      <c r="G51" s="1"/>
      <c r="H51" s="1"/>
      <c r="I51" s="1"/>
      <c r="J51" s="1"/>
      <c r="K51" s="1"/>
      <c r="L51" s="1"/>
      <c r="M51" s="1"/>
      <c r="N51" s="1"/>
      <c r="O51" s="1"/>
      <c r="P51" s="1"/>
      <c r="Q51" s="1"/>
      <c r="R51" s="1"/>
      <c r="S51" s="1"/>
      <c r="T51" s="1"/>
    </row>
    <row r="52" spans="2:20" ht="14.25">
      <c r="B52" s="1"/>
      <c r="C52" s="1"/>
      <c r="D52" s="1"/>
      <c r="E52" s="1"/>
      <c r="F52" s="1"/>
      <c r="G52" s="1"/>
      <c r="H52" s="1"/>
      <c r="I52" s="1"/>
      <c r="J52" s="1"/>
      <c r="K52" s="1"/>
      <c r="L52" s="1"/>
      <c r="M52" s="1"/>
      <c r="N52" s="1"/>
      <c r="O52" s="1"/>
      <c r="P52" s="1"/>
      <c r="Q52" s="1"/>
      <c r="R52" s="1"/>
      <c r="S52" s="1"/>
      <c r="T52" s="1"/>
    </row>
    <row r="53" spans="2:20" ht="14.25">
      <c r="B53" s="1"/>
      <c r="C53" s="1"/>
      <c r="D53" s="1"/>
      <c r="E53" s="1"/>
      <c r="F53" s="1"/>
      <c r="G53" s="1"/>
      <c r="H53" s="1"/>
      <c r="I53" s="1"/>
      <c r="J53" s="1"/>
      <c r="K53" s="1"/>
      <c r="L53" s="1"/>
      <c r="M53" s="1"/>
      <c r="N53" s="1"/>
      <c r="O53" s="1"/>
      <c r="P53" s="1"/>
      <c r="Q53" s="1"/>
      <c r="R53" s="1"/>
      <c r="S53" s="1"/>
      <c r="T53" s="1"/>
    </row>
    <row r="54" spans="2:20" ht="14.25">
      <c r="B54" s="1"/>
      <c r="C54" s="1"/>
      <c r="D54" s="1"/>
      <c r="E54" s="1"/>
      <c r="F54" s="1"/>
      <c r="G54" s="1"/>
      <c r="H54" s="1"/>
      <c r="I54" s="1"/>
      <c r="J54" s="1"/>
      <c r="K54" s="1"/>
      <c r="L54" s="1"/>
      <c r="M54" s="1"/>
      <c r="N54" s="1"/>
      <c r="O54" s="1"/>
      <c r="P54" s="1"/>
      <c r="Q54" s="1"/>
      <c r="R54" s="1"/>
      <c r="S54" s="1"/>
      <c r="T54" s="1"/>
    </row>
    <row r="55" spans="2:20" ht="14.25">
      <c r="B55" s="1"/>
      <c r="C55" s="1"/>
      <c r="D55" s="1"/>
      <c r="E55" s="1"/>
      <c r="F55" s="1"/>
      <c r="G55" s="1"/>
      <c r="H55" s="1"/>
      <c r="I55" s="1"/>
      <c r="J55" s="1"/>
      <c r="K55" s="1"/>
      <c r="L55" s="1"/>
      <c r="M55" s="1"/>
      <c r="N55" s="1"/>
      <c r="O55" s="1"/>
      <c r="P55" s="1"/>
      <c r="Q55" s="1"/>
      <c r="R55" s="1"/>
      <c r="S55" s="1"/>
      <c r="T55" s="1"/>
    </row>
    <row r="56" spans="2:20" ht="14.25">
      <c r="B56" s="1"/>
      <c r="C56" s="1"/>
      <c r="D56" s="1"/>
      <c r="E56" s="1"/>
      <c r="F56" s="1"/>
      <c r="G56" s="1"/>
      <c r="H56" s="1"/>
      <c r="I56" s="1"/>
      <c r="J56" s="1"/>
      <c r="K56" s="1"/>
      <c r="L56" s="1"/>
      <c r="M56" s="1"/>
      <c r="N56" s="1"/>
      <c r="O56" s="1"/>
      <c r="P56" s="1"/>
      <c r="Q56" s="1"/>
      <c r="R56" s="1"/>
      <c r="S56" s="1"/>
      <c r="T56" s="1"/>
    </row>
    <row r="57" spans="2:20" ht="14.25">
      <c r="B57" s="1"/>
      <c r="C57" s="1"/>
      <c r="D57" s="1"/>
      <c r="E57" s="1"/>
      <c r="F57" s="1"/>
      <c r="G57" s="1"/>
      <c r="H57" s="1"/>
      <c r="I57" s="1"/>
      <c r="J57" s="1"/>
      <c r="K57" s="1"/>
      <c r="L57" s="1"/>
      <c r="M57" s="1"/>
      <c r="N57" s="1"/>
      <c r="O57" s="1"/>
      <c r="P57" s="1"/>
      <c r="Q57" s="1"/>
      <c r="R57" s="1"/>
      <c r="S57" s="1"/>
      <c r="T57" s="1"/>
    </row>
    <row r="58" spans="2:20" ht="14.25">
      <c r="B58" s="1"/>
      <c r="C58" s="1"/>
      <c r="D58" s="1"/>
      <c r="E58" s="1"/>
      <c r="F58" s="1"/>
      <c r="G58" s="1"/>
      <c r="H58" s="1"/>
      <c r="I58" s="1"/>
      <c r="J58" s="1"/>
      <c r="K58" s="1"/>
      <c r="L58" s="1"/>
      <c r="M58" s="1"/>
      <c r="N58" s="1"/>
      <c r="O58" s="1"/>
      <c r="P58" s="1"/>
      <c r="Q58" s="1"/>
      <c r="R58" s="1"/>
      <c r="S58" s="1"/>
      <c r="T58" s="1"/>
    </row>
    <row r="59" spans="2:20" ht="14.25">
      <c r="B59" s="1"/>
      <c r="C59" s="1"/>
      <c r="D59" s="1"/>
      <c r="E59" s="1"/>
      <c r="F59" s="1"/>
      <c r="G59" s="1"/>
      <c r="H59" s="1"/>
      <c r="I59" s="1"/>
      <c r="J59" s="1"/>
      <c r="K59" s="1"/>
      <c r="L59" s="1"/>
      <c r="M59" s="1"/>
      <c r="N59" s="1"/>
      <c r="O59" s="1"/>
      <c r="P59" s="1"/>
      <c r="Q59" s="1"/>
      <c r="R59" s="1"/>
      <c r="S59" s="1"/>
      <c r="T59" s="1"/>
    </row>
  </sheetData>
  <sheetProtection/>
  <mergeCells count="4">
    <mergeCell ref="B4:B5"/>
    <mergeCell ref="C4:V4"/>
    <mergeCell ref="B3:V3"/>
    <mergeCell ref="B20:V20"/>
  </mergeCells>
  <printOptions/>
  <pageMargins left="0.7086614173228347" right="0.7086614173228347" top="0.7480314960629921" bottom="0.7480314960629921" header="0.31496062992125984" footer="0.31496062992125984"/>
  <pageSetup fitToHeight="1" fitToWidth="1" horizontalDpi="600" verticalDpi="600" orientation="landscape" scale="78" r:id="rId1"/>
  <headerFooter>
    <oddFooter>&amp;C21</oddFooter>
  </headerFooter>
  <ignoredErrors>
    <ignoredError sqref="G19:U19" formulaRange="1"/>
  </ignoredErrors>
</worksheet>
</file>

<file path=xl/worksheets/sheet21.xml><?xml version="1.0" encoding="utf-8"?>
<worksheet xmlns="http://schemas.openxmlformats.org/spreadsheetml/2006/main" xmlns:r="http://schemas.openxmlformats.org/officeDocument/2006/relationships">
  <sheetPr>
    <tabColor theme="0"/>
    <pageSetUpPr fitToPage="1"/>
  </sheetPr>
  <dimension ref="A1:V76"/>
  <sheetViews>
    <sheetView view="pageBreakPreview" zoomScaleSheetLayoutView="100" zoomScalePageLayoutView="0" workbookViewId="0" topLeftCell="A1">
      <selection activeCell="K10" sqref="K10"/>
    </sheetView>
  </sheetViews>
  <sheetFormatPr defaultColWidth="11.00390625" defaultRowHeight="14.25"/>
  <cols>
    <col min="10" max="14" width="11.00390625" style="64" customWidth="1"/>
    <col min="17" max="17" width="11.25390625" style="0" bestFit="1" customWidth="1"/>
    <col min="18" max="18" width="12.375" style="0" bestFit="1" customWidth="1"/>
    <col min="19" max="19" width="11.25390625" style="0" bestFit="1" customWidth="1"/>
  </cols>
  <sheetData>
    <row r="1" spans="1:9" ht="14.25">
      <c r="A1" s="64"/>
      <c r="B1" s="64"/>
      <c r="C1" s="64"/>
      <c r="D1" s="64"/>
      <c r="E1" s="64"/>
      <c r="F1" s="64"/>
      <c r="G1" s="64"/>
      <c r="H1" s="64"/>
      <c r="I1" s="64"/>
    </row>
    <row r="2" spans="8:21" ht="14.25">
      <c r="H2" s="64"/>
      <c r="I2" s="64"/>
      <c r="O2" s="64"/>
      <c r="P2" s="64"/>
      <c r="Q2" s="64"/>
      <c r="R2" s="64"/>
      <c r="S2" s="64"/>
      <c r="T2" s="64"/>
      <c r="U2" s="64"/>
    </row>
    <row r="3" spans="8:21" ht="14.25">
      <c r="H3" s="64"/>
      <c r="I3" s="73"/>
      <c r="J3" s="73"/>
      <c r="K3" s="73"/>
      <c r="L3" s="73"/>
      <c r="M3" s="73"/>
      <c r="N3" s="73"/>
      <c r="O3" s="134"/>
      <c r="P3" s="133" t="s">
        <v>240</v>
      </c>
      <c r="Q3" s="134"/>
      <c r="R3" s="133" t="s">
        <v>241</v>
      </c>
      <c r="S3" s="134"/>
      <c r="T3" s="649" t="s">
        <v>243</v>
      </c>
      <c r="U3" s="649" t="s">
        <v>244</v>
      </c>
    </row>
    <row r="4" spans="8:21" ht="14.25">
      <c r="H4" s="73"/>
      <c r="I4" s="73"/>
      <c r="J4" s="73"/>
      <c r="K4" s="73"/>
      <c r="L4" s="73"/>
      <c r="M4" s="73"/>
      <c r="N4" s="73"/>
      <c r="O4" s="256"/>
      <c r="P4" s="258" t="s">
        <v>245</v>
      </c>
      <c r="Q4" s="258" t="s">
        <v>269</v>
      </c>
      <c r="R4" s="258" t="s">
        <v>242</v>
      </c>
      <c r="S4" s="258" t="s">
        <v>268</v>
      </c>
      <c r="T4" s="649"/>
      <c r="U4" s="649"/>
    </row>
    <row r="5" spans="8:21" ht="14.25">
      <c r="H5" s="10"/>
      <c r="I5" s="3"/>
      <c r="J5" s="3"/>
      <c r="K5" s="3"/>
      <c r="L5" s="3"/>
      <c r="M5" s="3"/>
      <c r="N5" s="3"/>
      <c r="O5" s="264">
        <v>40179</v>
      </c>
      <c r="P5" s="265">
        <v>18750</v>
      </c>
      <c r="Q5" s="265">
        <v>29983.98828</v>
      </c>
      <c r="R5" s="265">
        <v>21250</v>
      </c>
      <c r="S5" s="265">
        <v>16725.99522</v>
      </c>
      <c r="T5" s="257">
        <f>P5/Q5-1</f>
        <v>-0.37466624436660834</v>
      </c>
      <c r="U5" s="257">
        <f>R5/S5-1</f>
        <v>0.2704774645989645</v>
      </c>
    </row>
    <row r="6" spans="8:21" ht="14.25">
      <c r="H6" s="10"/>
      <c r="I6" s="3"/>
      <c r="J6" s="3"/>
      <c r="K6" s="3"/>
      <c r="L6" s="3"/>
      <c r="M6" s="3"/>
      <c r="N6" s="3"/>
      <c r="O6" s="264">
        <v>40210</v>
      </c>
      <c r="P6" s="265">
        <v>20000</v>
      </c>
      <c r="Q6" s="265">
        <v>31448.716585000002</v>
      </c>
      <c r="R6" s="265">
        <v>24375</v>
      </c>
      <c r="S6" s="265">
        <v>17023.93209</v>
      </c>
      <c r="T6" s="257">
        <f aca="true" t="shared" si="0" ref="T6:T39">P6/Q6-1</f>
        <v>-0.36404400014405236</v>
      </c>
      <c r="U6" s="257">
        <f aca="true" t="shared" si="1" ref="U6:U39">R6/S6-1</f>
        <v>0.43180787324205094</v>
      </c>
    </row>
    <row r="7" spans="8:21" ht="14.25">
      <c r="H7" s="10"/>
      <c r="I7" s="3"/>
      <c r="J7" s="3"/>
      <c r="K7" s="3"/>
      <c r="L7" s="3"/>
      <c r="M7" s="3"/>
      <c r="N7" s="3"/>
      <c r="O7" s="264">
        <v>40238</v>
      </c>
      <c r="P7" s="265">
        <v>21250</v>
      </c>
      <c r="Q7" s="265">
        <v>31628.6930826088</v>
      </c>
      <c r="R7" s="265">
        <v>27500</v>
      </c>
      <c r="S7" s="265">
        <v>16683.92210434788</v>
      </c>
      <c r="T7" s="257">
        <f t="shared" si="0"/>
        <v>-0.32814169891564626</v>
      </c>
      <c r="U7" s="257">
        <f t="shared" si="1"/>
        <v>0.6482934784761083</v>
      </c>
    </row>
    <row r="8" spans="8:21" ht="14.25">
      <c r="H8" s="10"/>
      <c r="I8" s="3"/>
      <c r="J8" s="3"/>
      <c r="K8" s="3"/>
      <c r="L8" s="3"/>
      <c r="M8" s="3"/>
      <c r="N8" s="3"/>
      <c r="O8" s="264">
        <v>40269</v>
      </c>
      <c r="P8" s="265">
        <v>26250</v>
      </c>
      <c r="Q8" s="265">
        <v>32108.92611428565</v>
      </c>
      <c r="R8" s="265">
        <v>28750</v>
      </c>
      <c r="S8" s="265">
        <v>16977.967714285678</v>
      </c>
      <c r="T8" s="257">
        <f t="shared" si="0"/>
        <v>-0.1824703228451774</v>
      </c>
      <c r="U8" s="257">
        <f t="shared" si="1"/>
        <v>0.6933711080042311</v>
      </c>
    </row>
    <row r="9" spans="8:21" ht="14.25">
      <c r="H9" s="10"/>
      <c r="I9" s="3"/>
      <c r="J9" s="3"/>
      <c r="K9" s="3"/>
      <c r="L9" s="3"/>
      <c r="M9" s="3"/>
      <c r="N9" s="3"/>
      <c r="O9" s="264">
        <v>40299</v>
      </c>
      <c r="P9" s="265">
        <v>26250</v>
      </c>
      <c r="Q9" s="265">
        <v>29832.70641</v>
      </c>
      <c r="R9" s="265">
        <v>28750</v>
      </c>
      <c r="S9" s="265">
        <v>18314.799440000003</v>
      </c>
      <c r="T9" s="257">
        <f t="shared" si="0"/>
        <v>-0.12009324131581522</v>
      </c>
      <c r="U9" s="257">
        <f t="shared" si="1"/>
        <v>0.5697687596408643</v>
      </c>
    </row>
    <row r="10" spans="8:21" ht="14.25">
      <c r="H10" s="10"/>
      <c r="I10" s="3"/>
      <c r="J10" s="3"/>
      <c r="K10" s="3"/>
      <c r="L10" s="3"/>
      <c r="M10" s="3"/>
      <c r="N10" s="3"/>
      <c r="O10" s="264">
        <v>40330</v>
      </c>
      <c r="P10" s="265">
        <v>28125</v>
      </c>
      <c r="Q10" s="265">
        <v>31666.6029857144</v>
      </c>
      <c r="R10" s="265">
        <v>38750</v>
      </c>
      <c r="S10" s="265">
        <v>18471.15867142864</v>
      </c>
      <c r="T10" s="257">
        <f t="shared" si="0"/>
        <v>-0.11184031919407666</v>
      </c>
      <c r="U10" s="257">
        <f t="shared" si="1"/>
        <v>1.0978651469189566</v>
      </c>
    </row>
    <row r="11" spans="8:21" ht="14.25">
      <c r="H11" s="10"/>
      <c r="I11" s="3"/>
      <c r="J11" s="3"/>
      <c r="K11" s="3"/>
      <c r="L11" s="3"/>
      <c r="M11" s="3"/>
      <c r="N11" s="3"/>
      <c r="O11" s="264">
        <v>40360</v>
      </c>
      <c r="P11" s="265">
        <v>33750</v>
      </c>
      <c r="Q11" s="265">
        <v>32120.84754285721</v>
      </c>
      <c r="R11" s="265">
        <v>42500</v>
      </c>
      <c r="S11" s="265">
        <v>20851.774514285757</v>
      </c>
      <c r="T11" s="257">
        <f t="shared" si="0"/>
        <v>0.05071947292079071</v>
      </c>
      <c r="U11" s="257">
        <f t="shared" si="1"/>
        <v>1.0381958365645492</v>
      </c>
    </row>
    <row r="12" spans="8:21" ht="14.25">
      <c r="H12" s="10"/>
      <c r="I12" s="3"/>
      <c r="J12" s="3"/>
      <c r="K12" s="3"/>
      <c r="L12" s="3"/>
      <c r="M12" s="3"/>
      <c r="N12" s="3"/>
      <c r="O12" s="264">
        <v>40391</v>
      </c>
      <c r="P12" s="265">
        <v>35000</v>
      </c>
      <c r="Q12" s="265">
        <v>29727.12765909093</v>
      </c>
      <c r="R12" s="265">
        <v>40000</v>
      </c>
      <c r="S12" s="265">
        <v>15731.41940909092</v>
      </c>
      <c r="T12" s="257">
        <f t="shared" si="0"/>
        <v>0.17737577613882105</v>
      </c>
      <c r="U12" s="257">
        <f t="shared" si="1"/>
        <v>1.5426821928658692</v>
      </c>
    </row>
    <row r="13" spans="8:21" ht="14.25">
      <c r="H13" s="10"/>
      <c r="I13" s="3"/>
      <c r="J13" s="3"/>
      <c r="K13" s="3"/>
      <c r="L13" s="3"/>
      <c r="M13" s="3"/>
      <c r="N13" s="3"/>
      <c r="O13" s="264">
        <v>40422</v>
      </c>
      <c r="P13" s="265">
        <v>36250</v>
      </c>
      <c r="Q13" s="265">
        <v>27581.10262</v>
      </c>
      <c r="R13" s="265">
        <v>40000</v>
      </c>
      <c r="S13" s="265">
        <v>14530.78219</v>
      </c>
      <c r="T13" s="257">
        <f t="shared" si="0"/>
        <v>0.3143056860139408</v>
      </c>
      <c r="U13" s="257">
        <f t="shared" si="1"/>
        <v>1.7527767932223064</v>
      </c>
    </row>
    <row r="14" spans="8:21" ht="14.25">
      <c r="H14" s="10"/>
      <c r="I14" s="3"/>
      <c r="J14" s="3"/>
      <c r="K14" s="3"/>
      <c r="L14" s="3"/>
      <c r="M14" s="3"/>
      <c r="N14" s="3"/>
      <c r="O14" s="264">
        <v>40452</v>
      </c>
      <c r="P14" s="265">
        <v>35000</v>
      </c>
      <c r="Q14" s="265">
        <v>25872.43272</v>
      </c>
      <c r="R14" s="265">
        <v>37500</v>
      </c>
      <c r="S14" s="265">
        <v>13437.904659999998</v>
      </c>
      <c r="T14" s="257">
        <f t="shared" si="0"/>
        <v>0.3527912268158755</v>
      </c>
      <c r="U14" s="257">
        <f t="shared" si="1"/>
        <v>1.7906136372305537</v>
      </c>
    </row>
    <row r="15" spans="8:21" ht="14.25">
      <c r="H15" s="10"/>
      <c r="I15" s="3"/>
      <c r="J15" s="3"/>
      <c r="K15" s="3"/>
      <c r="L15" s="3"/>
      <c r="M15" s="3"/>
      <c r="N15" s="3"/>
      <c r="O15" s="264">
        <v>40483</v>
      </c>
      <c r="P15" s="265">
        <v>35000</v>
      </c>
      <c r="Q15" s="265">
        <v>25791.141123809575</v>
      </c>
      <c r="R15" s="265">
        <v>37500</v>
      </c>
      <c r="S15" s="265">
        <v>12500.299371428597</v>
      </c>
      <c r="T15" s="257">
        <f t="shared" si="0"/>
        <v>0.3570551156299593</v>
      </c>
      <c r="U15" s="257">
        <f t="shared" si="1"/>
        <v>1.999928152577862</v>
      </c>
    </row>
    <row r="16" spans="8:21" ht="14.25">
      <c r="H16" s="10"/>
      <c r="I16" s="64"/>
      <c r="O16" s="264">
        <v>40513</v>
      </c>
      <c r="P16" s="265">
        <v>35000</v>
      </c>
      <c r="Q16" s="265">
        <v>25295.879142857113</v>
      </c>
      <c r="R16" s="265">
        <v>38750</v>
      </c>
      <c r="S16" s="265">
        <v>12096.159771428558</v>
      </c>
      <c r="T16" s="257">
        <f t="shared" si="0"/>
        <v>0.3836245738817532</v>
      </c>
      <c r="U16" s="257">
        <f t="shared" si="1"/>
        <v>2.2034960460367348</v>
      </c>
    </row>
    <row r="17" spans="8:21" ht="14.25">
      <c r="H17" s="10"/>
      <c r="I17" s="3"/>
      <c r="J17" s="3"/>
      <c r="K17" s="3"/>
      <c r="L17" s="3"/>
      <c r="M17" s="3"/>
      <c r="N17" s="3"/>
      <c r="O17" s="264">
        <v>40544</v>
      </c>
      <c r="P17" s="265">
        <v>35000</v>
      </c>
      <c r="Q17" s="265">
        <v>27742.62971428566</v>
      </c>
      <c r="R17" s="265">
        <v>38750</v>
      </c>
      <c r="S17" s="265">
        <v>12213.99171428569</v>
      </c>
      <c r="T17" s="257">
        <f t="shared" si="0"/>
        <v>0.26159633605235566</v>
      </c>
      <c r="U17" s="257">
        <f t="shared" si="1"/>
        <v>2.172590984704644</v>
      </c>
    </row>
    <row r="18" spans="8:21" ht="14.25">
      <c r="H18" s="10"/>
      <c r="I18" s="3"/>
      <c r="J18" s="3"/>
      <c r="K18" s="3"/>
      <c r="L18" s="3"/>
      <c r="M18" s="3"/>
      <c r="N18" s="3"/>
      <c r="O18" s="264">
        <v>40575</v>
      </c>
      <c r="P18" s="265">
        <v>35000</v>
      </c>
      <c r="Q18" s="265">
        <v>24152.25528</v>
      </c>
      <c r="R18" s="265">
        <v>38750</v>
      </c>
      <c r="S18" s="265">
        <v>11632.80952</v>
      </c>
      <c r="T18" s="257">
        <f t="shared" si="0"/>
        <v>0.44914003244172385</v>
      </c>
      <c r="U18" s="257">
        <f t="shared" si="1"/>
        <v>2.331095547758956</v>
      </c>
    </row>
    <row r="19" spans="8:21" ht="14.25">
      <c r="H19" s="10"/>
      <c r="I19" s="3"/>
      <c r="J19" s="3"/>
      <c r="K19" s="3"/>
      <c r="L19" s="3"/>
      <c r="M19" s="3"/>
      <c r="N19" s="3"/>
      <c r="O19" s="264">
        <v>40603</v>
      </c>
      <c r="P19" s="265">
        <v>35000</v>
      </c>
      <c r="Q19" s="265">
        <v>25586.012173913092</v>
      </c>
      <c r="R19" s="265">
        <v>38750</v>
      </c>
      <c r="S19" s="265">
        <v>12021.798608695675</v>
      </c>
      <c r="T19" s="257">
        <f t="shared" si="0"/>
        <v>0.3679349389071733</v>
      </c>
      <c r="U19" s="257">
        <f t="shared" si="1"/>
        <v>2.223311358083401</v>
      </c>
    </row>
    <row r="20" spans="8:21" ht="14.25">
      <c r="H20" s="10"/>
      <c r="I20" s="3"/>
      <c r="J20" s="3"/>
      <c r="K20" s="3"/>
      <c r="L20" s="3"/>
      <c r="M20" s="3"/>
      <c r="N20" s="3"/>
      <c r="O20" s="264">
        <v>40634</v>
      </c>
      <c r="P20" s="265">
        <v>35000</v>
      </c>
      <c r="Q20" s="265">
        <v>23389.505852631653</v>
      </c>
      <c r="R20" s="265">
        <v>41875</v>
      </c>
      <c r="S20" s="265">
        <v>11596.214663157933</v>
      </c>
      <c r="T20" s="257">
        <f t="shared" si="0"/>
        <v>0.4963975819122317</v>
      </c>
      <c r="U20" s="257">
        <f t="shared" si="1"/>
        <v>2.611092172434519</v>
      </c>
    </row>
    <row r="21" spans="8:21" ht="14.25">
      <c r="H21" s="10"/>
      <c r="I21" s="3"/>
      <c r="J21" s="3"/>
      <c r="K21" s="3"/>
      <c r="L21" s="3"/>
      <c r="M21" s="3"/>
      <c r="N21" s="3"/>
      <c r="O21" s="264">
        <v>40664</v>
      </c>
      <c r="P21" s="265">
        <v>36250</v>
      </c>
      <c r="Q21" s="265">
        <v>24227.421554545435</v>
      </c>
      <c r="R21" s="265">
        <v>41875</v>
      </c>
      <c r="S21" s="265">
        <v>11982.469836363627</v>
      </c>
      <c r="T21" s="257">
        <f t="shared" si="0"/>
        <v>0.49623846344469724</v>
      </c>
      <c r="U21" s="257">
        <f t="shared" si="1"/>
        <v>2.494688538494831</v>
      </c>
    </row>
    <row r="22" spans="8:21" ht="14.25">
      <c r="H22" s="10"/>
      <c r="I22" s="3"/>
      <c r="J22" s="3"/>
      <c r="K22" s="3"/>
      <c r="L22" s="3"/>
      <c r="M22" s="3"/>
      <c r="N22" s="3"/>
      <c r="O22" s="264">
        <v>40695</v>
      </c>
      <c r="P22" s="265">
        <v>35000</v>
      </c>
      <c r="Q22" s="265">
        <v>23607.963514285773</v>
      </c>
      <c r="R22" s="265">
        <v>42500</v>
      </c>
      <c r="S22" s="265">
        <v>16777.279542857184</v>
      </c>
      <c r="T22" s="257">
        <f t="shared" si="0"/>
        <v>0.4825505799693657</v>
      </c>
      <c r="U22" s="257">
        <f t="shared" si="1"/>
        <v>1.5331878086333783</v>
      </c>
    </row>
    <row r="23" spans="8:21" ht="14.25">
      <c r="H23" s="10"/>
      <c r="I23" s="3"/>
      <c r="J23" s="3"/>
      <c r="K23" s="3"/>
      <c r="L23" s="3"/>
      <c r="M23" s="3"/>
      <c r="N23" s="3"/>
      <c r="O23" s="264">
        <v>40725</v>
      </c>
      <c r="P23" s="265">
        <v>31250</v>
      </c>
      <c r="Q23" s="265">
        <v>24195.143085714226</v>
      </c>
      <c r="R23" s="265">
        <v>40000</v>
      </c>
      <c r="S23" s="265">
        <v>13937.139142857108</v>
      </c>
      <c r="T23" s="257">
        <f t="shared" si="0"/>
        <v>0.29158153309088064</v>
      </c>
      <c r="U23" s="257">
        <f t="shared" si="1"/>
        <v>1.8700294651575113</v>
      </c>
    </row>
    <row r="24" spans="8:21" ht="14.25">
      <c r="H24" s="10"/>
      <c r="I24" s="3"/>
      <c r="J24" s="3"/>
      <c r="K24" s="3"/>
      <c r="L24" s="3"/>
      <c r="M24" s="3"/>
      <c r="N24" s="3"/>
      <c r="O24" s="264">
        <v>40756</v>
      </c>
      <c r="P24" s="265">
        <v>31250</v>
      </c>
      <c r="Q24" s="265">
        <v>24482.213877272763</v>
      </c>
      <c r="R24" s="265">
        <v>35000</v>
      </c>
      <c r="S24" s="265">
        <v>12714.742881818202</v>
      </c>
      <c r="T24" s="257">
        <f t="shared" si="0"/>
        <v>0.27643685153040365</v>
      </c>
      <c r="U24" s="257">
        <f t="shared" si="1"/>
        <v>1.7527100095786614</v>
      </c>
    </row>
    <row r="25" spans="8:21" ht="14.25">
      <c r="H25" s="10"/>
      <c r="I25" s="3"/>
      <c r="J25" s="3"/>
      <c r="K25" s="3"/>
      <c r="L25" s="3"/>
      <c r="M25" s="3"/>
      <c r="N25" s="3"/>
      <c r="O25" s="264">
        <v>40787</v>
      </c>
      <c r="P25" s="265">
        <v>27500</v>
      </c>
      <c r="Q25" s="265">
        <v>26894.111904761994</v>
      </c>
      <c r="R25" s="265">
        <v>31250</v>
      </c>
      <c r="S25" s="265">
        <v>12465.090476190519</v>
      </c>
      <c r="T25" s="257">
        <f t="shared" si="0"/>
        <v>0.022528652270935368</v>
      </c>
      <c r="U25" s="257">
        <f t="shared" si="1"/>
        <v>1.5070014581675442</v>
      </c>
    </row>
    <row r="26" spans="8:21" ht="14.25">
      <c r="H26" s="10"/>
      <c r="I26" s="3"/>
      <c r="J26" s="3"/>
      <c r="K26" s="3"/>
      <c r="L26" s="3"/>
      <c r="M26" s="3"/>
      <c r="N26" s="3"/>
      <c r="O26" s="264">
        <v>40817</v>
      </c>
      <c r="P26" s="265">
        <v>27500</v>
      </c>
      <c r="Q26" s="265">
        <v>25487.565931579025</v>
      </c>
      <c r="R26" s="265">
        <v>31250</v>
      </c>
      <c r="S26" s="265">
        <v>14092.225515789516</v>
      </c>
      <c r="T26" s="257">
        <f t="shared" si="0"/>
        <v>0.07895748357545496</v>
      </c>
      <c r="U26" s="257">
        <f t="shared" si="1"/>
        <v>1.2175347651785873</v>
      </c>
    </row>
    <row r="27" spans="8:21" ht="14.25">
      <c r="H27" s="10"/>
      <c r="I27" s="3"/>
      <c r="J27" s="3"/>
      <c r="K27" s="3"/>
      <c r="L27" s="3"/>
      <c r="M27" s="3"/>
      <c r="N27" s="3"/>
      <c r="O27" s="264">
        <v>40848</v>
      </c>
      <c r="P27" s="265">
        <v>27500</v>
      </c>
      <c r="Q27" s="265">
        <v>24513.134099999945</v>
      </c>
      <c r="R27" s="265">
        <v>31250</v>
      </c>
      <c r="S27" s="265">
        <v>14091.082199999966</v>
      </c>
      <c r="T27" s="257">
        <f t="shared" si="0"/>
        <v>0.12184757313427586</v>
      </c>
      <c r="U27" s="257">
        <f t="shared" si="1"/>
        <v>1.2177146905012077</v>
      </c>
    </row>
    <row r="28" spans="8:21" ht="14.25">
      <c r="H28" s="10"/>
      <c r="I28" s="64"/>
      <c r="O28" s="264">
        <v>40878</v>
      </c>
      <c r="P28" s="265">
        <v>28750</v>
      </c>
      <c r="Q28" s="265">
        <v>25868.92834285705</v>
      </c>
      <c r="R28" s="265">
        <v>31250</v>
      </c>
      <c r="S28" s="265">
        <v>14552.629714285662</v>
      </c>
      <c r="T28" s="257">
        <f t="shared" si="0"/>
        <v>0.1113718983236689</v>
      </c>
      <c r="U28" s="257">
        <f t="shared" si="1"/>
        <v>1.1473782136656223</v>
      </c>
    </row>
    <row r="29" spans="8:21" ht="14.25">
      <c r="H29" s="10"/>
      <c r="I29" s="3"/>
      <c r="J29" s="3"/>
      <c r="K29" s="3"/>
      <c r="L29" s="3"/>
      <c r="M29" s="3"/>
      <c r="N29" s="3"/>
      <c r="O29" s="264">
        <v>40909</v>
      </c>
      <c r="P29" s="265">
        <v>30000</v>
      </c>
      <c r="Q29" s="265">
        <v>24342.90752727271</v>
      </c>
      <c r="R29" s="265">
        <v>31250</v>
      </c>
      <c r="S29" s="265">
        <v>11976.320236363626</v>
      </c>
      <c r="T29" s="257">
        <f t="shared" si="0"/>
        <v>0.23239181541438048</v>
      </c>
      <c r="U29" s="257">
        <f t="shared" si="1"/>
        <v>1.609315664849694</v>
      </c>
    </row>
    <row r="30" spans="8:21" ht="14.25">
      <c r="H30" s="10"/>
      <c r="I30" s="3"/>
      <c r="J30" s="3"/>
      <c r="K30" s="3"/>
      <c r="L30" s="3"/>
      <c r="M30" s="3"/>
      <c r="N30" s="3"/>
      <c r="O30" s="264">
        <v>40940</v>
      </c>
      <c r="P30" s="265">
        <v>31250</v>
      </c>
      <c r="Q30" s="265">
        <v>21432.676976190385</v>
      </c>
      <c r="R30" s="265">
        <v>33750</v>
      </c>
      <c r="S30" s="265">
        <v>11896.083285714236</v>
      </c>
      <c r="T30" s="257">
        <f t="shared" si="0"/>
        <v>0.45805398153089816</v>
      </c>
      <c r="U30" s="257">
        <f t="shared" si="1"/>
        <v>1.8370682340909372</v>
      </c>
    </row>
    <row r="31" spans="8:21" ht="14.25">
      <c r="H31" s="10"/>
      <c r="I31" s="3"/>
      <c r="J31" s="3"/>
      <c r="K31" s="3"/>
      <c r="L31" s="3"/>
      <c r="M31" s="3"/>
      <c r="N31" s="3"/>
      <c r="O31" s="264">
        <v>40969</v>
      </c>
      <c r="P31" s="265">
        <v>31250</v>
      </c>
      <c r="Q31" s="265">
        <v>21651.390586363617</v>
      </c>
      <c r="R31" s="265">
        <v>33750</v>
      </c>
      <c r="S31" s="265">
        <v>13118.608663636353</v>
      </c>
      <c r="T31" s="257">
        <f t="shared" si="0"/>
        <v>0.4433253086146687</v>
      </c>
      <c r="U31" s="257">
        <f t="shared" si="1"/>
        <v>1.5726813616715374</v>
      </c>
    </row>
    <row r="32" spans="8:21" ht="14.25">
      <c r="H32" s="10"/>
      <c r="I32" s="3"/>
      <c r="J32" s="3"/>
      <c r="K32" s="3"/>
      <c r="L32" s="3"/>
      <c r="M32" s="3"/>
      <c r="N32" s="3"/>
      <c r="O32" s="264">
        <v>41000</v>
      </c>
      <c r="P32" s="265">
        <v>31250</v>
      </c>
      <c r="Q32" s="265">
        <v>22922.679</v>
      </c>
      <c r="R32" s="265">
        <v>33750</v>
      </c>
      <c r="S32" s="265">
        <v>15871.673999999999</v>
      </c>
      <c r="T32" s="257">
        <f t="shared" si="0"/>
        <v>0.36327869879432506</v>
      </c>
      <c r="U32" s="257">
        <f t="shared" si="1"/>
        <v>1.1264297641193992</v>
      </c>
    </row>
    <row r="33" spans="8:21" ht="14.25">
      <c r="H33" s="10"/>
      <c r="I33" s="3"/>
      <c r="J33" s="3"/>
      <c r="K33" s="3"/>
      <c r="L33" s="3"/>
      <c r="M33" s="3"/>
      <c r="N33" s="3"/>
      <c r="O33" s="264">
        <v>41030</v>
      </c>
      <c r="P33" s="265">
        <v>30000</v>
      </c>
      <c r="Q33" s="265">
        <v>23263.981209523907</v>
      </c>
      <c r="R33" s="265">
        <v>33750</v>
      </c>
      <c r="S33" s="265">
        <v>17148.88396666674</v>
      </c>
      <c r="T33" s="257">
        <f t="shared" si="0"/>
        <v>0.2895471213550702</v>
      </c>
      <c r="U33" s="257">
        <f t="shared" si="1"/>
        <v>0.9680581002006772</v>
      </c>
    </row>
    <row r="34" spans="8:21" ht="14.25">
      <c r="H34" s="10"/>
      <c r="I34" s="3"/>
      <c r="J34" s="3"/>
      <c r="K34" s="3"/>
      <c r="L34" s="3"/>
      <c r="M34" s="3"/>
      <c r="N34" s="3"/>
      <c r="O34" s="264">
        <v>41061</v>
      </c>
      <c r="P34" s="265">
        <v>30000</v>
      </c>
      <c r="Q34" s="265">
        <v>24660.808228571448</v>
      </c>
      <c r="R34" s="265">
        <v>31250</v>
      </c>
      <c r="S34" s="265">
        <v>17873.233638095255</v>
      </c>
      <c r="T34" s="257">
        <f t="shared" si="0"/>
        <v>0.21650514135391097</v>
      </c>
      <c r="U34" s="257">
        <f t="shared" si="1"/>
        <v>0.7484245231032689</v>
      </c>
    </row>
    <row r="35" spans="8:21" ht="14.25">
      <c r="H35" s="10"/>
      <c r="I35" s="3"/>
      <c r="J35" s="3"/>
      <c r="K35" s="3"/>
      <c r="L35" s="3"/>
      <c r="M35" s="3"/>
      <c r="N35" s="3"/>
      <c r="O35" s="264">
        <v>41091</v>
      </c>
      <c r="P35" s="265">
        <v>30000</v>
      </c>
      <c r="Q35" s="265">
        <v>26555.81148</v>
      </c>
      <c r="R35" s="265">
        <v>31250</v>
      </c>
      <c r="S35" s="265">
        <v>19602.108645</v>
      </c>
      <c r="T35" s="257">
        <f t="shared" si="0"/>
        <v>0.12969622572422335</v>
      </c>
      <c r="U35" s="257">
        <f t="shared" si="1"/>
        <v>0.5942162430556206</v>
      </c>
    </row>
    <row r="36" spans="8:21" ht="14.25">
      <c r="H36" s="10"/>
      <c r="I36" s="3"/>
      <c r="J36" s="3"/>
      <c r="K36" s="3"/>
      <c r="L36" s="3"/>
      <c r="M36" s="3"/>
      <c r="N36" s="3"/>
      <c r="O36" s="264">
        <v>41122</v>
      </c>
      <c r="P36" s="265">
        <v>27500</v>
      </c>
      <c r="Q36" s="265">
        <v>28785.837</v>
      </c>
      <c r="R36" s="265">
        <v>33750</v>
      </c>
      <c r="S36" s="265">
        <v>17552.3651</v>
      </c>
      <c r="T36" s="257">
        <f t="shared" si="0"/>
        <v>-0.04466908500871447</v>
      </c>
      <c r="U36" s="257">
        <f t="shared" si="1"/>
        <v>0.9228177973576908</v>
      </c>
    </row>
    <row r="37" spans="8:21" ht="14.25">
      <c r="H37" s="10"/>
      <c r="I37" s="3"/>
      <c r="J37" s="3"/>
      <c r="K37" s="3"/>
      <c r="L37" s="3"/>
      <c r="M37" s="3"/>
      <c r="N37" s="3"/>
      <c r="O37" s="264">
        <v>41153</v>
      </c>
      <c r="P37" s="265">
        <v>23750</v>
      </c>
      <c r="Q37" s="265">
        <v>22229.342399999998</v>
      </c>
      <c r="R37" s="265">
        <v>35000</v>
      </c>
      <c r="S37" s="265">
        <v>17625.041999999998</v>
      </c>
      <c r="T37" s="257">
        <f t="shared" si="0"/>
        <v>0.06840767363410638</v>
      </c>
      <c r="U37" s="257">
        <f t="shared" si="1"/>
        <v>0.985810870691826</v>
      </c>
    </row>
    <row r="38" spans="8:21" ht="14.25">
      <c r="H38" s="10"/>
      <c r="I38" s="3"/>
      <c r="J38" s="3"/>
      <c r="K38" s="3"/>
      <c r="L38" s="3"/>
      <c r="M38" s="3"/>
      <c r="N38" s="3"/>
      <c r="O38" s="264">
        <v>41183</v>
      </c>
      <c r="P38" s="265">
        <v>25000</v>
      </c>
      <c r="Q38" s="265">
        <v>23301.1792</v>
      </c>
      <c r="R38" s="265">
        <v>33750</v>
      </c>
      <c r="S38" s="265">
        <v>18255.0896</v>
      </c>
      <c r="T38" s="257">
        <f t="shared" si="0"/>
        <v>0.07290707416215225</v>
      </c>
      <c r="U38" s="257">
        <f t="shared" si="1"/>
        <v>0.8487994712444469</v>
      </c>
    </row>
    <row r="39" spans="8:21" ht="14.25">
      <c r="H39" s="10"/>
      <c r="I39" s="3"/>
      <c r="J39" s="3"/>
      <c r="K39" s="3"/>
      <c r="L39" s="3"/>
      <c r="M39" s="3"/>
      <c r="N39" s="3"/>
      <c r="O39" s="264">
        <v>41214</v>
      </c>
      <c r="P39" s="265">
        <v>23750</v>
      </c>
      <c r="Q39" s="265">
        <v>24647.1046</v>
      </c>
      <c r="R39" s="265">
        <v>33750</v>
      </c>
      <c r="S39" s="265">
        <v>18575.777</v>
      </c>
      <c r="T39" s="257">
        <f t="shared" si="0"/>
        <v>-0.03639797106228859</v>
      </c>
      <c r="U39" s="257">
        <f t="shared" si="1"/>
        <v>0.8168822763107031</v>
      </c>
    </row>
    <row r="40" spans="1:21" ht="14.25">
      <c r="A40" s="64"/>
      <c r="B40" s="64"/>
      <c r="C40" s="64"/>
      <c r="D40" s="64"/>
      <c r="E40" s="64"/>
      <c r="F40" s="64"/>
      <c r="G40" s="64"/>
      <c r="H40" s="64"/>
      <c r="I40" s="64"/>
      <c r="O40" s="264">
        <v>41244</v>
      </c>
      <c r="P40" s="265">
        <v>22500</v>
      </c>
      <c r="Q40" s="265">
        <v>23658.055200000003</v>
      </c>
      <c r="R40" s="265">
        <v>30000</v>
      </c>
      <c r="S40" s="265">
        <v>18296.6199</v>
      </c>
      <c r="T40" s="257">
        <f>P40/Q40-1</f>
        <v>-0.048949720939023056</v>
      </c>
      <c r="U40" s="257">
        <f>R40/S40-1</f>
        <v>0.6396471131807246</v>
      </c>
    </row>
    <row r="41" spans="1:21" ht="14.25">
      <c r="A41" s="64"/>
      <c r="B41" s="64"/>
      <c r="C41" s="64"/>
      <c r="D41" s="64"/>
      <c r="E41" s="64"/>
      <c r="F41" s="64"/>
      <c r="G41" s="64"/>
      <c r="H41" s="64"/>
      <c r="I41" s="64"/>
      <c r="O41" s="264">
        <v>41275</v>
      </c>
      <c r="P41" s="265">
        <v>23750</v>
      </c>
      <c r="Q41" s="265">
        <v>23290.408999999996</v>
      </c>
      <c r="R41" s="265">
        <v>31250</v>
      </c>
      <c r="S41" s="265">
        <v>18298.7879</v>
      </c>
      <c r="T41" s="257">
        <f>P41/Q41-1</f>
        <v>0.019733058358915256</v>
      </c>
      <c r="U41" s="257">
        <f>R41/S41-1</f>
        <v>0.7077633868853139</v>
      </c>
    </row>
    <row r="42" spans="1:21" ht="14.25">
      <c r="A42" s="64"/>
      <c r="B42" s="64"/>
      <c r="C42" s="64"/>
      <c r="D42" s="64"/>
      <c r="E42" s="64"/>
      <c r="F42" s="64"/>
      <c r="G42" s="64"/>
      <c r="H42" s="64"/>
      <c r="I42" s="64"/>
      <c r="O42" s="264">
        <v>41306</v>
      </c>
      <c r="P42" s="265">
        <v>22500</v>
      </c>
      <c r="Q42" s="265">
        <v>22049.594999999998</v>
      </c>
      <c r="R42" s="265">
        <v>30000</v>
      </c>
      <c r="S42" s="265">
        <v>18481.278</v>
      </c>
      <c r="T42" s="257">
        <f>P42/Q42-1</f>
        <v>0.020426905800310813</v>
      </c>
      <c r="U42" s="257">
        <f>R42/S42-1</f>
        <v>0.6232643651591627</v>
      </c>
    </row>
    <row r="43" spans="1:21" ht="14.25">
      <c r="A43" s="64"/>
      <c r="B43" s="64"/>
      <c r="C43" s="64"/>
      <c r="D43" s="64"/>
      <c r="E43" s="64"/>
      <c r="F43" s="64"/>
      <c r="G43" s="73"/>
      <c r="H43" s="64"/>
      <c r="I43" s="64"/>
      <c r="O43" s="264">
        <v>41334</v>
      </c>
      <c r="P43" s="265">
        <v>23750</v>
      </c>
      <c r="Q43" s="265">
        <v>21675.968999999997</v>
      </c>
      <c r="R43" s="265">
        <v>30000</v>
      </c>
      <c r="S43" s="265">
        <v>18291.132999999998</v>
      </c>
      <c r="T43" s="134"/>
      <c r="U43" s="134"/>
    </row>
    <row r="44" spans="1:19" ht="14.25">
      <c r="A44" s="64"/>
      <c r="B44" s="64"/>
      <c r="C44" s="64"/>
      <c r="D44" s="64"/>
      <c r="E44" s="64"/>
      <c r="F44" s="64"/>
      <c r="G44" s="64"/>
      <c r="H44" s="64"/>
      <c r="I44" s="64"/>
      <c r="O44" s="264">
        <v>41365</v>
      </c>
      <c r="P44" s="265">
        <v>21250</v>
      </c>
      <c r="Q44" s="265">
        <v>22641.647</v>
      </c>
      <c r="R44" s="265">
        <v>30000</v>
      </c>
      <c r="S44" s="265">
        <v>18684.792</v>
      </c>
    </row>
    <row r="45" spans="1:19" ht="14.25">
      <c r="A45" s="64"/>
      <c r="B45" s="64"/>
      <c r="C45" s="64"/>
      <c r="D45" s="64"/>
      <c r="E45" s="64"/>
      <c r="F45" s="64"/>
      <c r="G45" s="64"/>
      <c r="H45" s="64"/>
      <c r="I45" s="64"/>
      <c r="O45" s="264">
        <v>41395</v>
      </c>
      <c r="P45" s="265">
        <v>21250</v>
      </c>
      <c r="Q45" s="265">
        <v>23001.4388</v>
      </c>
      <c r="R45" s="265">
        <v>30000</v>
      </c>
      <c r="S45" s="265">
        <v>19999.3791</v>
      </c>
    </row>
    <row r="46" spans="1:22" ht="14.25">
      <c r="A46" s="64"/>
      <c r="B46" s="64"/>
      <c r="C46" s="64"/>
      <c r="D46" s="64"/>
      <c r="E46" s="64"/>
      <c r="F46" s="64"/>
      <c r="G46" s="64"/>
      <c r="H46" s="64"/>
      <c r="I46" s="64"/>
      <c r="O46" s="264">
        <v>41426</v>
      </c>
      <c r="P46" s="265">
        <v>21250</v>
      </c>
      <c r="Q46" s="265">
        <v>22474.3775</v>
      </c>
      <c r="R46" s="265">
        <v>30000</v>
      </c>
      <c r="S46" s="265">
        <v>19858.1125</v>
      </c>
      <c r="U46" s="294"/>
      <c r="V46" s="294"/>
    </row>
    <row r="47" spans="15:22" ht="14.25">
      <c r="O47" s="264">
        <v>41456</v>
      </c>
      <c r="P47" s="265">
        <v>21250</v>
      </c>
      <c r="Q47" s="265">
        <v>24624.073163636363</v>
      </c>
      <c r="R47" s="265">
        <v>27500</v>
      </c>
      <c r="S47" s="265">
        <v>19317.609563636364</v>
      </c>
      <c r="U47" s="294"/>
      <c r="V47" s="294"/>
    </row>
    <row r="48" spans="15:22" ht="14.25">
      <c r="O48" s="264">
        <v>41487</v>
      </c>
      <c r="P48" s="265">
        <v>21250</v>
      </c>
      <c r="Q48" s="265">
        <v>22428.314100000003</v>
      </c>
      <c r="R48" s="265">
        <v>26250</v>
      </c>
      <c r="S48" s="265">
        <v>18871.023971428574</v>
      </c>
      <c r="U48" s="294"/>
      <c r="V48" s="294"/>
    </row>
    <row r="49" spans="15:22" ht="14.25">
      <c r="O49" s="264">
        <v>41518</v>
      </c>
      <c r="P49" s="265">
        <v>21250</v>
      </c>
      <c r="Q49" s="265">
        <v>23985.740638888885</v>
      </c>
      <c r="R49" s="265">
        <v>31250</v>
      </c>
      <c r="S49" s="265">
        <v>17669.11069444444</v>
      </c>
      <c r="U49" s="294"/>
      <c r="V49" s="294"/>
    </row>
    <row r="50" spans="15:22" ht="14.25">
      <c r="O50" s="264">
        <v>41548</v>
      </c>
      <c r="P50" s="265">
        <v>21250</v>
      </c>
      <c r="Q50" s="265">
        <v>20027.75429999999</v>
      </c>
      <c r="R50" s="265">
        <v>25000</v>
      </c>
      <c r="S50" s="265">
        <v>17285.542718181812</v>
      </c>
      <c r="U50" s="294"/>
      <c r="V50" s="294"/>
    </row>
    <row r="51" spans="15:22" ht="14.25">
      <c r="O51" s="264">
        <v>41579</v>
      </c>
      <c r="P51" s="265">
        <v>20000</v>
      </c>
      <c r="Q51" s="265">
        <v>20407.8516</v>
      </c>
      <c r="R51" s="265">
        <v>21250</v>
      </c>
      <c r="S51" s="265">
        <v>16757.9127</v>
      </c>
      <c r="U51" s="294"/>
      <c r="V51" s="294"/>
    </row>
    <row r="52" spans="15:22" ht="14.25">
      <c r="O52" s="264">
        <v>41609</v>
      </c>
      <c r="P52" s="265">
        <v>20000</v>
      </c>
      <c r="Q52" s="265">
        <v>19359.711769999998</v>
      </c>
      <c r="R52" s="265">
        <v>21250</v>
      </c>
      <c r="S52" s="265">
        <v>16904.26815</v>
      </c>
      <c r="U52" s="294"/>
      <c r="V52" s="294"/>
    </row>
    <row r="53" spans="15:19" ht="14.25">
      <c r="O53" s="264">
        <v>41640</v>
      </c>
      <c r="P53" s="265">
        <v>18750</v>
      </c>
      <c r="Q53" s="265">
        <v>18610.3618</v>
      </c>
      <c r="R53" s="265">
        <v>21250</v>
      </c>
      <c r="S53" s="265">
        <v>15038.637499999999</v>
      </c>
    </row>
    <row r="54" spans="15:19" ht="14.25">
      <c r="O54" s="264">
        <v>41671</v>
      </c>
      <c r="P54" s="265">
        <v>17500</v>
      </c>
      <c r="Q54" s="265">
        <v>17741.384700000002</v>
      </c>
      <c r="R54" s="265">
        <v>21250</v>
      </c>
      <c r="S54" s="265">
        <v>14153.295</v>
      </c>
    </row>
    <row r="55" spans="15:19" ht="14.25">
      <c r="O55" s="264">
        <v>41699</v>
      </c>
      <c r="P55" s="265">
        <v>20000</v>
      </c>
      <c r="Q55" s="265">
        <v>19047.250799999998</v>
      </c>
      <c r="R55" s="265">
        <v>25000</v>
      </c>
      <c r="S55" s="3">
        <v>16649.610099999998</v>
      </c>
    </row>
    <row r="56" spans="15:19" ht="14.25">
      <c r="O56" s="264">
        <v>41730</v>
      </c>
      <c r="P56" s="265">
        <v>20000</v>
      </c>
      <c r="Q56" s="3">
        <v>20439.5255</v>
      </c>
      <c r="R56" s="265">
        <v>27500</v>
      </c>
      <c r="S56" s="3">
        <v>17526.131999999998</v>
      </c>
    </row>
    <row r="57" spans="15:19" ht="14.25">
      <c r="O57" s="264">
        <v>41760</v>
      </c>
      <c r="P57" s="265">
        <v>25000</v>
      </c>
      <c r="Q57" s="3">
        <v>21562.3383</v>
      </c>
      <c r="R57" s="265"/>
      <c r="S57" s="3">
        <v>17191.9397</v>
      </c>
    </row>
    <row r="58" spans="15:19" ht="14.25">
      <c r="O58" s="264">
        <v>41791</v>
      </c>
      <c r="P58" s="265">
        <v>25000</v>
      </c>
      <c r="Q58" s="3">
        <v>18646.487600000004</v>
      </c>
      <c r="R58" s="265"/>
      <c r="S58" s="3">
        <v>17647.1672</v>
      </c>
    </row>
    <row r="59" spans="15:19" ht="14.25">
      <c r="O59" s="264">
        <v>41821</v>
      </c>
      <c r="P59" s="265">
        <v>23750</v>
      </c>
      <c r="Q59" s="3">
        <v>19028.457</v>
      </c>
      <c r="R59" s="265"/>
      <c r="S59" s="3">
        <v>15966.925799999997</v>
      </c>
    </row>
    <row r="60" spans="15:19" ht="14.25">
      <c r="O60" s="264">
        <v>41852</v>
      </c>
      <c r="P60" s="265">
        <v>21250</v>
      </c>
      <c r="Q60" s="3">
        <v>18699.0104</v>
      </c>
      <c r="R60" s="64"/>
      <c r="S60" s="3">
        <v>15691.023899999998</v>
      </c>
    </row>
    <row r="61" spans="15:19" ht="14.25">
      <c r="O61" s="264">
        <v>41883</v>
      </c>
      <c r="P61" s="265">
        <v>20625</v>
      </c>
      <c r="Q61" s="3">
        <v>18042.245000000003</v>
      </c>
      <c r="R61" s="64"/>
      <c r="S61" s="3">
        <v>15198.883000000002</v>
      </c>
    </row>
    <row r="62" spans="15:19" ht="14.25">
      <c r="O62" s="264">
        <v>41913</v>
      </c>
      <c r="P62" s="265">
        <v>20000</v>
      </c>
      <c r="Q62" s="3">
        <v>18763.8471</v>
      </c>
      <c r="R62" s="64"/>
      <c r="S62" s="3">
        <v>14504.970500000001</v>
      </c>
    </row>
    <row r="63" spans="15:19" ht="14.25">
      <c r="O63" s="264">
        <v>41944</v>
      </c>
      <c r="P63" s="265">
        <v>18750</v>
      </c>
      <c r="Q63" s="3">
        <v>18452.0825</v>
      </c>
      <c r="R63" s="3"/>
      <c r="S63" s="3">
        <v>13486.731544999999</v>
      </c>
    </row>
    <row r="64" spans="15:19" ht="14.25">
      <c r="O64" s="264">
        <v>41974</v>
      </c>
      <c r="P64" s="265">
        <v>18125</v>
      </c>
      <c r="Q64" s="3">
        <v>18858.785714999998</v>
      </c>
      <c r="R64" s="3"/>
      <c r="S64" s="3">
        <v>15113.99736</v>
      </c>
    </row>
    <row r="65" spans="15:20" ht="14.25">
      <c r="O65" s="264">
        <v>42005</v>
      </c>
      <c r="P65" s="265">
        <v>18125</v>
      </c>
      <c r="Q65" s="345">
        <v>19019.09</v>
      </c>
      <c r="R65" s="344"/>
      <c r="S65" s="345">
        <v>14656.635</v>
      </c>
      <c r="T65" s="344"/>
    </row>
    <row r="66" spans="14:20" ht="14.25">
      <c r="N66" s="344"/>
      <c r="O66" s="264">
        <v>42036</v>
      </c>
      <c r="P66" s="265">
        <v>15625</v>
      </c>
      <c r="Q66" s="345">
        <v>18806.4806</v>
      </c>
      <c r="R66" s="344"/>
      <c r="S66" s="345">
        <v>12697.661999999998</v>
      </c>
      <c r="T66" s="344"/>
    </row>
    <row r="67" spans="14:20" ht="14.25">
      <c r="N67" s="344"/>
      <c r="O67" s="264">
        <v>42064</v>
      </c>
      <c r="P67" s="265">
        <v>15625</v>
      </c>
      <c r="Q67" s="345">
        <v>18627.123654545445</v>
      </c>
      <c r="R67" s="344"/>
      <c r="S67" s="345">
        <v>13427.690399999996</v>
      </c>
      <c r="T67" s="344"/>
    </row>
    <row r="68" spans="14:20" ht="14.25">
      <c r="N68" s="344"/>
      <c r="O68" s="264">
        <v>42095</v>
      </c>
      <c r="P68" s="265">
        <v>17500</v>
      </c>
      <c r="Q68" s="345">
        <v>18400.588799999998</v>
      </c>
      <c r="R68" s="265">
        <v>25000</v>
      </c>
      <c r="S68" s="345">
        <v>12170.369828571425</v>
      </c>
      <c r="T68" s="344"/>
    </row>
    <row r="69" spans="15:20" ht="14.25">
      <c r="O69" s="264">
        <v>42125</v>
      </c>
      <c r="P69" s="265">
        <v>18750</v>
      </c>
      <c r="Q69" s="345">
        <v>18408.342999999997</v>
      </c>
      <c r="R69" s="265">
        <v>27500</v>
      </c>
      <c r="S69" s="345">
        <v>11711.4972</v>
      </c>
      <c r="T69" s="344"/>
    </row>
    <row r="70" spans="15:20" ht="14.25">
      <c r="O70" s="264">
        <v>42156</v>
      </c>
      <c r="P70" s="265">
        <v>17500</v>
      </c>
      <c r="Q70" s="345">
        <v>19165.46918571429</v>
      </c>
      <c r="R70" s="265">
        <v>25000</v>
      </c>
      <c r="S70" s="345">
        <v>12200.836590476192</v>
      </c>
      <c r="T70" s="344"/>
    </row>
    <row r="71" spans="15:20" ht="14.25">
      <c r="O71" s="344"/>
      <c r="P71" s="344"/>
      <c r="Q71" s="344"/>
      <c r="R71" s="344"/>
      <c r="S71" s="344"/>
      <c r="T71" s="344"/>
    </row>
    <row r="72" spans="15:20" ht="14.25">
      <c r="O72" s="345"/>
      <c r="P72" s="345"/>
      <c r="Q72" s="345"/>
      <c r="R72" s="345"/>
      <c r="S72" s="345"/>
      <c r="T72" s="345"/>
    </row>
    <row r="73" spans="15:20" ht="14.25">
      <c r="O73" s="345"/>
      <c r="P73" s="345"/>
      <c r="Q73" s="345"/>
      <c r="R73" s="345"/>
      <c r="S73" s="345"/>
      <c r="T73" s="345"/>
    </row>
    <row r="74" spans="15:20" ht="14.25">
      <c r="O74" s="345"/>
      <c r="P74" s="345"/>
      <c r="Q74" s="345"/>
      <c r="R74" s="345"/>
      <c r="S74" s="345"/>
      <c r="T74" s="345"/>
    </row>
    <row r="75" spans="15:20" ht="14.25">
      <c r="O75" s="345"/>
      <c r="P75" s="345"/>
      <c r="Q75" s="345"/>
      <c r="R75" s="345"/>
      <c r="S75" s="345"/>
      <c r="T75" s="345"/>
    </row>
    <row r="76" spans="16:17" ht="14.25">
      <c r="P76" s="451">
        <v>175</v>
      </c>
      <c r="Q76" s="451">
        <v>250</v>
      </c>
    </row>
  </sheetData>
  <sheetProtection/>
  <mergeCells count="2">
    <mergeCell ref="T3:T4"/>
    <mergeCell ref="U3:U4"/>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scale="84" r:id="rId2"/>
  <headerFooter>
    <oddFooter>&amp;C22</oddFooter>
  </headerFooter>
  <drawing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1:A1"/>
  <sheetViews>
    <sheetView showRowColHeaders="0" view="pageBreakPreview" zoomScaleSheetLayoutView="100" zoomScalePageLayoutView="0" workbookViewId="0" topLeftCell="A1">
      <selection activeCell="C27" sqref="C27"/>
    </sheetView>
  </sheetViews>
  <sheetFormatPr defaultColWidth="11.00390625" defaultRowHeight="14.25"/>
  <cols>
    <col min="1" max="1" width="109.25390625" style="0" customWidth="1"/>
  </cols>
  <sheetData>
    <row r="1" ht="15">
      <c r="A1" s="16"/>
    </row>
  </sheetData>
  <sheetProtection/>
  <printOptions/>
  <pageMargins left="0.7086614173228347" right="0.7086614173228347" top="1.3385826771653544" bottom="0.7480314960629921" header="0.31496062992125984" footer="0.31496062992125984"/>
  <pageSetup fitToHeight="1" fitToWidth="1" orientation="portrait" scale="74" r:id="rId2"/>
  <headerFooter>
    <oddFooter>&amp;C4</oddFooter>
  </headerFooter>
  <drawing r:id="rId1"/>
</worksheet>
</file>

<file path=xl/worksheets/sheet4.xml><?xml version="1.0" encoding="utf-8"?>
<worksheet xmlns="http://schemas.openxmlformats.org/spreadsheetml/2006/main" xmlns:r="http://schemas.openxmlformats.org/officeDocument/2006/relationships">
  <sheetPr>
    <tabColor theme="0"/>
    <pageSetUpPr fitToPage="1"/>
  </sheetPr>
  <dimension ref="A1:M28"/>
  <sheetViews>
    <sheetView view="pageBreakPreview" zoomScaleNormal="85" zoomScaleSheetLayoutView="100" zoomScalePageLayoutView="0" workbookViewId="0" topLeftCell="A1">
      <selection activeCell="O22" sqref="O22"/>
    </sheetView>
  </sheetViews>
  <sheetFormatPr defaultColWidth="11.00390625" defaultRowHeight="14.25"/>
  <cols>
    <col min="1" max="1" width="27.75390625" style="11" customWidth="1"/>
    <col min="2" max="4" width="12.375" style="11" bestFit="1" customWidth="1"/>
    <col min="5" max="5" width="10.25390625" style="11" bestFit="1" customWidth="1"/>
    <col min="6" max="7" width="10.875" style="11" bestFit="1" customWidth="1"/>
    <col min="8" max="8" width="10.25390625" style="11" bestFit="1" customWidth="1"/>
    <col min="9" max="10" width="12.375" style="11" bestFit="1" customWidth="1"/>
    <col min="11" max="11" width="10.25390625" style="11" bestFit="1" customWidth="1"/>
    <col min="12" max="14" width="7.75390625" style="11" customWidth="1"/>
    <col min="15" max="16384" width="11.00390625" style="11" customWidth="1"/>
  </cols>
  <sheetData>
    <row r="1" spans="1:11" ht="16.5" thickBot="1">
      <c r="A1" s="520" t="s">
        <v>367</v>
      </c>
      <c r="B1" s="521"/>
      <c r="C1" s="521"/>
      <c r="D1" s="521"/>
      <c r="E1" s="521"/>
      <c r="F1" s="521"/>
      <c r="G1" s="521"/>
      <c r="H1" s="521"/>
      <c r="I1" s="521"/>
      <c r="J1" s="521"/>
      <c r="K1" s="522"/>
    </row>
    <row r="2" spans="1:11" ht="15" thickBot="1">
      <c r="A2" s="351"/>
      <c r="B2" s="523" t="s">
        <v>341</v>
      </c>
      <c r="C2" s="524"/>
      <c r="D2" s="524"/>
      <c r="E2" s="524"/>
      <c r="F2" s="524"/>
      <c r="G2" s="524"/>
      <c r="H2" s="524"/>
      <c r="I2" s="524"/>
      <c r="J2" s="524"/>
      <c r="K2" s="525"/>
    </row>
    <row r="3" spans="1:11" ht="15" thickBot="1">
      <c r="A3" s="352"/>
      <c r="B3" s="529" t="s">
        <v>357</v>
      </c>
      <c r="C3" s="523" t="s">
        <v>358</v>
      </c>
      <c r="D3" s="524"/>
      <c r="E3" s="525"/>
      <c r="F3" s="523" t="s">
        <v>271</v>
      </c>
      <c r="G3" s="524"/>
      <c r="H3" s="525"/>
      <c r="I3" s="523" t="s">
        <v>9</v>
      </c>
      <c r="J3" s="524"/>
      <c r="K3" s="525"/>
    </row>
    <row r="4" spans="1:11" ht="15" thickBot="1">
      <c r="A4" s="353"/>
      <c r="B4" s="530"/>
      <c r="C4" s="430" t="s">
        <v>390</v>
      </c>
      <c r="D4" s="430" t="s">
        <v>391</v>
      </c>
      <c r="E4" s="354" t="s">
        <v>230</v>
      </c>
      <c r="F4" s="430">
        <v>41821</v>
      </c>
      <c r="G4" s="430">
        <v>42186</v>
      </c>
      <c r="H4" s="354" t="s">
        <v>230</v>
      </c>
      <c r="I4" s="430" t="s">
        <v>392</v>
      </c>
      <c r="J4" s="430" t="s">
        <v>393</v>
      </c>
      <c r="K4" s="354" t="s">
        <v>230</v>
      </c>
    </row>
    <row r="5" spans="1:11" ht="14.25">
      <c r="A5" s="355" t="s">
        <v>10</v>
      </c>
      <c r="B5" s="431">
        <v>413.56919094930004</v>
      </c>
      <c r="C5" s="431">
        <v>234.8085599524</v>
      </c>
      <c r="D5" s="431">
        <v>243.78566166189998</v>
      </c>
      <c r="E5" s="369">
        <v>0.038231577721526744</v>
      </c>
      <c r="F5" s="431">
        <v>40.7663389934</v>
      </c>
      <c r="G5" s="431">
        <v>46.664839737</v>
      </c>
      <c r="H5" s="369">
        <v>0.14469046986424172</v>
      </c>
      <c r="I5" s="431">
        <v>415.1092452941</v>
      </c>
      <c r="J5" s="431">
        <v>422.5462926588</v>
      </c>
      <c r="K5" s="369">
        <v>0.017915879853340533</v>
      </c>
    </row>
    <row r="6" spans="1:13" ht="14.25">
      <c r="A6" s="356" t="s">
        <v>11</v>
      </c>
      <c r="B6" s="432">
        <v>329.44133156999993</v>
      </c>
      <c r="C6" s="432">
        <v>199.23754856999997</v>
      </c>
      <c r="D6" s="432">
        <v>219.93410830000002</v>
      </c>
      <c r="E6" s="369">
        <v>0.10387881139146082</v>
      </c>
      <c r="F6" s="432">
        <v>17.6023302</v>
      </c>
      <c r="G6" s="432">
        <v>33.0349458</v>
      </c>
      <c r="H6" s="369">
        <v>0.8767370810939565</v>
      </c>
      <c r="I6" s="432">
        <v>342.99474756999996</v>
      </c>
      <c r="J6" s="432">
        <v>350.13789130000004</v>
      </c>
      <c r="K6" s="369">
        <v>0.020825810834150582</v>
      </c>
      <c r="M6" s="391"/>
    </row>
    <row r="7" spans="1:13" ht="14.25">
      <c r="A7" s="356" t="s">
        <v>12</v>
      </c>
      <c r="B7" s="432">
        <v>8.745939736199999</v>
      </c>
      <c r="C7" s="432">
        <v>4.6181571158</v>
      </c>
      <c r="D7" s="432">
        <v>3.0913831547999995</v>
      </c>
      <c r="E7" s="369">
        <v>-0.3306024292193269</v>
      </c>
      <c r="F7" s="432">
        <v>0.3975714167</v>
      </c>
      <c r="G7" s="432">
        <v>0.3303162388</v>
      </c>
      <c r="H7" s="369">
        <v>-0.16916502312526538</v>
      </c>
      <c r="I7" s="432">
        <v>9.7955061158</v>
      </c>
      <c r="J7" s="432">
        <v>7.2191657752000005</v>
      </c>
      <c r="K7" s="369">
        <v>-0.26301247838990194</v>
      </c>
      <c r="M7" s="391"/>
    </row>
    <row r="8" spans="1:11" ht="14.25">
      <c r="A8" s="356" t="s">
        <v>13</v>
      </c>
      <c r="B8" s="432">
        <v>49.354199689999994</v>
      </c>
      <c r="C8" s="432">
        <v>26.53403889</v>
      </c>
      <c r="D8" s="432">
        <v>25.868923969999997</v>
      </c>
      <c r="E8" s="369">
        <v>-0.025066478675082826</v>
      </c>
      <c r="F8" s="432">
        <v>4.91999875</v>
      </c>
      <c r="G8" s="432">
        <v>4.088231</v>
      </c>
      <c r="H8" s="369">
        <v>-0.16905852872421967</v>
      </c>
      <c r="I8" s="432">
        <v>48.27018489</v>
      </c>
      <c r="J8" s="432">
        <v>48.689084769999994</v>
      </c>
      <c r="K8" s="369">
        <v>0.008678232348904302</v>
      </c>
    </row>
    <row r="9" spans="1:11" ht="14.25">
      <c r="A9" s="356" t="s">
        <v>14</v>
      </c>
      <c r="B9" s="432">
        <v>4.0899954696</v>
      </c>
      <c r="C9" s="432">
        <v>1.6451903696</v>
      </c>
      <c r="D9" s="432">
        <v>1.9979107653000001</v>
      </c>
      <c r="E9" s="369">
        <v>0.21439488232948878</v>
      </c>
      <c r="F9" s="432">
        <v>0.2304743</v>
      </c>
      <c r="G9" s="432">
        <v>0.5587759142</v>
      </c>
      <c r="H9" s="369">
        <v>1.4244608366312423</v>
      </c>
      <c r="I9" s="432">
        <v>3.6610803696</v>
      </c>
      <c r="J9" s="432">
        <v>4.442715865299999</v>
      </c>
      <c r="K9" s="369">
        <v>0.21349858970328994</v>
      </c>
    </row>
    <row r="10" spans="1:11" ht="15" thickBot="1">
      <c r="A10" s="357" t="s">
        <v>15</v>
      </c>
      <c r="B10" s="432">
        <v>1.3769205</v>
      </c>
      <c r="C10" s="432">
        <v>0.8690625</v>
      </c>
      <c r="D10" s="432">
        <v>0.786099</v>
      </c>
      <c r="E10" s="369">
        <v>-0.09546321467098162</v>
      </c>
      <c r="F10" s="432">
        <v>0.1081425</v>
      </c>
      <c r="G10" s="432">
        <v>0.088503</v>
      </c>
      <c r="H10" s="369">
        <v>-0.18160760108190588</v>
      </c>
      <c r="I10" s="432">
        <v>1.3381415</v>
      </c>
      <c r="J10" s="432">
        <v>1.293957</v>
      </c>
      <c r="K10" s="369">
        <v>-0.033019303265013455</v>
      </c>
    </row>
    <row r="11" spans="1:11" ht="13.5" thickBot="1">
      <c r="A11" s="358" t="s">
        <v>335</v>
      </c>
      <c r="B11" s="374">
        <v>806.5775779150998</v>
      </c>
      <c r="C11" s="374">
        <v>467.71255739779997</v>
      </c>
      <c r="D11" s="374">
        <v>495.4640868519999</v>
      </c>
      <c r="E11" s="370">
        <v>0.059334582780074197</v>
      </c>
      <c r="F11" s="374">
        <v>64.02485616009999</v>
      </c>
      <c r="G11" s="374">
        <v>84.76561169</v>
      </c>
      <c r="H11" s="370">
        <v>0.32394849084917676</v>
      </c>
      <c r="I11" s="374">
        <v>821.1689057395</v>
      </c>
      <c r="J11" s="374">
        <v>834.3291073693001</v>
      </c>
      <c r="K11" s="370">
        <v>0.016026181139857876</v>
      </c>
    </row>
    <row r="12" spans="1:11" ht="15" thickBot="1">
      <c r="A12" s="359"/>
      <c r="B12" s="531" t="s">
        <v>342</v>
      </c>
      <c r="C12" s="532"/>
      <c r="D12" s="532"/>
      <c r="E12" s="532"/>
      <c r="F12" s="532"/>
      <c r="G12" s="532"/>
      <c r="H12" s="532"/>
      <c r="I12" s="532"/>
      <c r="J12" s="532"/>
      <c r="K12" s="533"/>
    </row>
    <row r="13" spans="1:11" ht="14.25">
      <c r="A13" s="355" t="s">
        <v>10</v>
      </c>
      <c r="B13" s="431">
        <v>1422.0186896500004</v>
      </c>
      <c r="C13" s="431">
        <v>804.36238743</v>
      </c>
      <c r="D13" s="431">
        <v>802.05943049</v>
      </c>
      <c r="E13" s="368">
        <v>-0.002863083823894552</v>
      </c>
      <c r="F13" s="431">
        <v>141.65740286000002</v>
      </c>
      <c r="G13" s="431">
        <v>152.77117166</v>
      </c>
      <c r="H13" s="369">
        <v>0.07845526301921346</v>
      </c>
      <c r="I13" s="431">
        <v>1434.63037358</v>
      </c>
      <c r="J13" s="431">
        <v>1419.71573271</v>
      </c>
      <c r="K13" s="369">
        <v>-0.010396155793622075</v>
      </c>
    </row>
    <row r="14" spans="1:11" ht="14.25">
      <c r="A14" s="356" t="s">
        <v>11</v>
      </c>
      <c r="B14" s="432">
        <v>296.77273237</v>
      </c>
      <c r="C14" s="432">
        <v>182.31069709</v>
      </c>
      <c r="D14" s="432">
        <v>174.45662472</v>
      </c>
      <c r="E14" s="369">
        <v>-0.043080699571472314</v>
      </c>
      <c r="F14" s="432">
        <v>17.68231745</v>
      </c>
      <c r="G14" s="432">
        <v>27.87590607</v>
      </c>
      <c r="H14" s="369">
        <v>0.5764848781176022</v>
      </c>
      <c r="I14" s="432">
        <v>321.51611009000004</v>
      </c>
      <c r="J14" s="432">
        <v>288.91866</v>
      </c>
      <c r="K14" s="369">
        <v>-0.10138667726751005</v>
      </c>
    </row>
    <row r="15" spans="1:11" ht="14.25">
      <c r="A15" s="356" t="s">
        <v>12</v>
      </c>
      <c r="B15" s="432">
        <v>20.639099279999996</v>
      </c>
      <c r="C15" s="432">
        <v>11.433398239999999</v>
      </c>
      <c r="D15" s="432">
        <v>7.1131581200000005</v>
      </c>
      <c r="E15" s="369">
        <v>-0.3778614222397626</v>
      </c>
      <c r="F15" s="432">
        <v>1.0076713099999999</v>
      </c>
      <c r="G15" s="432">
        <v>0.58382696</v>
      </c>
      <c r="H15" s="369">
        <v>-0.42061766152695157</v>
      </c>
      <c r="I15" s="432">
        <v>27.675600239999998</v>
      </c>
      <c r="J15" s="432">
        <v>16.31885916</v>
      </c>
      <c r="K15" s="369">
        <v>-0.41035211455272846</v>
      </c>
    </row>
    <row r="16" spans="1:11" ht="14.25">
      <c r="A16" s="356" t="s">
        <v>13</v>
      </c>
      <c r="B16" s="432">
        <v>98.22479263</v>
      </c>
      <c r="C16" s="432">
        <v>52.485079549999995</v>
      </c>
      <c r="D16" s="432">
        <v>49.82817058</v>
      </c>
      <c r="E16" s="369">
        <v>-0.05062217667916247</v>
      </c>
      <c r="F16" s="432">
        <v>9.16640123</v>
      </c>
      <c r="G16" s="432">
        <v>7.81103049</v>
      </c>
      <c r="H16" s="369">
        <v>-0.14786290780771327</v>
      </c>
      <c r="I16" s="432">
        <v>93.56875655</v>
      </c>
      <c r="J16" s="432">
        <v>95.56788365999999</v>
      </c>
      <c r="K16" s="369">
        <v>0.021365327313414895</v>
      </c>
    </row>
    <row r="17" spans="1:11" ht="14.25">
      <c r="A17" s="356" t="s">
        <v>14</v>
      </c>
      <c r="B17" s="432">
        <v>17.25948959</v>
      </c>
      <c r="C17" s="432">
        <v>7.04879273</v>
      </c>
      <c r="D17" s="432">
        <v>8.252451189999999</v>
      </c>
      <c r="E17" s="369">
        <v>0.17076093823516336</v>
      </c>
      <c r="F17" s="432">
        <v>0.9712816999999999</v>
      </c>
      <c r="G17" s="432">
        <v>2.1830439700000004</v>
      </c>
      <c r="H17" s="369">
        <v>1.2475909615099314</v>
      </c>
      <c r="I17" s="432">
        <v>15.43178173</v>
      </c>
      <c r="J17" s="432">
        <v>18.46314805</v>
      </c>
      <c r="K17" s="369">
        <v>0.19643657310852847</v>
      </c>
    </row>
    <row r="18" spans="1:11" ht="15" thickBot="1">
      <c r="A18" s="357" t="s">
        <v>15</v>
      </c>
      <c r="B18" s="432">
        <v>6.5943393</v>
      </c>
      <c r="C18" s="432">
        <v>4.2152581499999995</v>
      </c>
      <c r="D18" s="432">
        <v>3.62715451</v>
      </c>
      <c r="E18" s="369">
        <v>-0.1395178228882612</v>
      </c>
      <c r="F18" s="432">
        <v>0.51634281</v>
      </c>
      <c r="G18" s="432">
        <v>0.37503021999999997</v>
      </c>
      <c r="H18" s="369">
        <v>-0.27367978649688196</v>
      </c>
      <c r="I18" s="432">
        <v>6.387355149999999</v>
      </c>
      <c r="J18" s="432">
        <v>6.00623566</v>
      </c>
      <c r="K18" s="369">
        <v>-0.05966780945318184</v>
      </c>
    </row>
    <row r="19" spans="1:11" ht="13.5" thickBot="1">
      <c r="A19" s="358" t="s">
        <v>335</v>
      </c>
      <c r="B19" s="374">
        <v>1861.5091428200003</v>
      </c>
      <c r="C19" s="374">
        <v>1061.85561319</v>
      </c>
      <c r="D19" s="374">
        <v>1045.33698961</v>
      </c>
      <c r="E19" s="371">
        <v>-0.015556374496505376</v>
      </c>
      <c r="F19" s="374">
        <v>171.00141735999998</v>
      </c>
      <c r="G19" s="374">
        <v>191.60000937</v>
      </c>
      <c r="H19" s="372">
        <v>0.12045860395785457</v>
      </c>
      <c r="I19" s="374">
        <v>1899.2099773400003</v>
      </c>
      <c r="J19" s="374">
        <v>1844.9905192400001</v>
      </c>
      <c r="K19" s="372">
        <v>-0.02854842737080543</v>
      </c>
    </row>
    <row r="20" spans="1:11" ht="15" thickBot="1">
      <c r="A20" s="359"/>
      <c r="B20" s="523" t="s">
        <v>343</v>
      </c>
      <c r="C20" s="524"/>
      <c r="D20" s="524"/>
      <c r="E20" s="524"/>
      <c r="F20" s="524"/>
      <c r="G20" s="524"/>
      <c r="H20" s="524"/>
      <c r="I20" s="524"/>
      <c r="J20" s="524"/>
      <c r="K20" s="525"/>
    </row>
    <row r="21" spans="1:11" ht="14.25">
      <c r="A21" s="355" t="s">
        <v>10</v>
      </c>
      <c r="B21" s="363">
        <f aca="true" t="shared" si="0" ref="B21:D27">+B13/B5</f>
        <v>3.438405763219261</v>
      </c>
      <c r="C21" s="275">
        <f t="shared" si="0"/>
        <v>3.425609303140648</v>
      </c>
      <c r="D21" s="363">
        <f t="shared" si="0"/>
        <v>3.290018883892997</v>
      </c>
      <c r="E21" s="368">
        <f aca="true" t="shared" si="1" ref="E21:E27">+D21/C21-1</f>
        <v>-0.03958140209490313</v>
      </c>
      <c r="F21" s="363">
        <f aca="true" t="shared" si="2" ref="F21:G27">+F13/F5</f>
        <v>3.474862015029952</v>
      </c>
      <c r="G21" s="363">
        <f t="shared" si="2"/>
        <v>3.2737961283272026</v>
      </c>
      <c r="H21" s="368">
        <f aca="true" t="shared" si="3" ref="H21:H27">+G21/F21-1</f>
        <v>-0.05786298443882709</v>
      </c>
      <c r="I21" s="363">
        <f aca="true" t="shared" si="4" ref="I21:J27">+I13/I5</f>
        <v>3.456030887877675</v>
      </c>
      <c r="J21" s="363">
        <f t="shared" si="4"/>
        <v>3.359905783995128</v>
      </c>
      <c r="K21" s="368">
        <f aca="true" t="shared" si="5" ref="K21:K27">+J21/I21-1</f>
        <v>-0.027813728233655022</v>
      </c>
    </row>
    <row r="22" spans="1:11" ht="14.25">
      <c r="A22" s="356" t="s">
        <v>11</v>
      </c>
      <c r="B22" s="364">
        <f t="shared" si="0"/>
        <v>0.9008363673000197</v>
      </c>
      <c r="C22" s="364">
        <f t="shared" si="0"/>
        <v>0.9150418603245717</v>
      </c>
      <c r="D22" s="364">
        <f t="shared" si="0"/>
        <v>0.7932222340067113</v>
      </c>
      <c r="E22" s="369">
        <f t="shared" si="1"/>
        <v>-0.1331301130580519</v>
      </c>
      <c r="F22" s="364">
        <f t="shared" si="2"/>
        <v>1.004544128481353</v>
      </c>
      <c r="G22" s="364">
        <f t="shared" si="2"/>
        <v>0.8438308401886343</v>
      </c>
      <c r="H22" s="369">
        <f t="shared" si="3"/>
        <v>-0.1599862900355422</v>
      </c>
      <c r="I22" s="364">
        <f t="shared" si="4"/>
        <v>0.9373791067292759</v>
      </c>
      <c r="J22" s="364">
        <f t="shared" si="4"/>
        <v>0.8251567944483132</v>
      </c>
      <c r="K22" s="369">
        <f t="shared" si="5"/>
        <v>-0.11971923789994776</v>
      </c>
    </row>
    <row r="23" spans="1:11" ht="14.25">
      <c r="A23" s="356" t="s">
        <v>12</v>
      </c>
      <c r="B23" s="364">
        <f t="shared" si="0"/>
        <v>2.3598492446241606</v>
      </c>
      <c r="C23" s="364">
        <f t="shared" si="0"/>
        <v>2.4757490820057124</v>
      </c>
      <c r="D23" s="364">
        <f t="shared" si="0"/>
        <v>2.3009629553539424</v>
      </c>
      <c r="E23" s="369">
        <f t="shared" si="1"/>
        <v>-0.07059928969464391</v>
      </c>
      <c r="F23" s="364">
        <f t="shared" si="2"/>
        <v>2.5345667914561623</v>
      </c>
      <c r="G23" s="364">
        <f t="shared" si="2"/>
        <v>1.76747883216694</v>
      </c>
      <c r="H23" s="369">
        <f t="shared" si="3"/>
        <v>-0.30265052074185583</v>
      </c>
      <c r="I23" s="364">
        <f t="shared" si="4"/>
        <v>2.825336425992291</v>
      </c>
      <c r="J23" s="364">
        <f t="shared" si="4"/>
        <v>2.2604909858227904</v>
      </c>
      <c r="K23" s="369">
        <f t="shared" si="5"/>
        <v>-0.19992148013704958</v>
      </c>
    </row>
    <row r="24" spans="1:11" ht="14.25">
      <c r="A24" s="356" t="s">
        <v>13</v>
      </c>
      <c r="B24" s="364">
        <f t="shared" si="0"/>
        <v>1.990201304994558</v>
      </c>
      <c r="C24" s="364">
        <f t="shared" si="0"/>
        <v>1.9780282891565473</v>
      </c>
      <c r="D24" s="364">
        <f t="shared" si="0"/>
        <v>1.9261787091641447</v>
      </c>
      <c r="E24" s="369">
        <f t="shared" si="1"/>
        <v>-0.026212759583186696</v>
      </c>
      <c r="F24" s="364">
        <f t="shared" si="2"/>
        <v>1.8630901542403846</v>
      </c>
      <c r="G24" s="364">
        <f t="shared" si="2"/>
        <v>1.9106137813641155</v>
      </c>
      <c r="H24" s="369">
        <f t="shared" si="3"/>
        <v>0.025507958922743157</v>
      </c>
      <c r="I24" s="364">
        <f t="shared" si="4"/>
        <v>1.9384379148998117</v>
      </c>
      <c r="J24" s="364">
        <f t="shared" si="4"/>
        <v>1.962819471991484</v>
      </c>
      <c r="K24" s="369">
        <f t="shared" si="5"/>
        <v>0.01257794067288076</v>
      </c>
    </row>
    <row r="25" spans="1:11" ht="14.25">
      <c r="A25" s="356" t="s">
        <v>14</v>
      </c>
      <c r="B25" s="364">
        <f t="shared" si="0"/>
        <v>4.219928779453629</v>
      </c>
      <c r="C25" s="364">
        <f t="shared" si="0"/>
        <v>4.28448455585951</v>
      </c>
      <c r="D25" s="364">
        <f t="shared" si="0"/>
        <v>4.1305404291972145</v>
      </c>
      <c r="E25" s="369">
        <f t="shared" si="1"/>
        <v>-0.03593060604029019</v>
      </c>
      <c r="F25" s="364">
        <f t="shared" si="2"/>
        <v>4.214273348481805</v>
      </c>
      <c r="G25" s="364">
        <f t="shared" si="2"/>
        <v>3.90683262202786</v>
      </c>
      <c r="H25" s="369">
        <f t="shared" si="3"/>
        <v>-0.07295225084644796</v>
      </c>
      <c r="I25" s="364">
        <f t="shared" si="4"/>
        <v>4.215089583429723</v>
      </c>
      <c r="J25" s="364">
        <f t="shared" si="4"/>
        <v>4.155824637404143</v>
      </c>
      <c r="K25" s="369">
        <f t="shared" si="5"/>
        <v>-0.014060186587388723</v>
      </c>
    </row>
    <row r="26" spans="1:11" ht="15" thickBot="1">
      <c r="A26" s="357" t="s">
        <v>15</v>
      </c>
      <c r="B26" s="365">
        <f t="shared" si="0"/>
        <v>4.789193929497019</v>
      </c>
      <c r="C26" s="366">
        <f t="shared" si="0"/>
        <v>4.850350981661273</v>
      </c>
      <c r="D26" s="367">
        <f t="shared" si="0"/>
        <v>4.614119226713175</v>
      </c>
      <c r="E26" s="373">
        <f t="shared" si="1"/>
        <v>-0.0487040537563711</v>
      </c>
      <c r="F26" s="366">
        <f t="shared" si="2"/>
        <v>4.774652056314586</v>
      </c>
      <c r="G26" s="367">
        <f t="shared" si="2"/>
        <v>4.237485960927878</v>
      </c>
      <c r="H26" s="373">
        <f t="shared" si="3"/>
        <v>-0.11250371525529135</v>
      </c>
      <c r="I26" s="366">
        <f t="shared" si="4"/>
        <v>4.773303234373943</v>
      </c>
      <c r="J26" s="367">
        <f t="shared" si="4"/>
        <v>4.64175831190681</v>
      </c>
      <c r="K26" s="373">
        <f t="shared" si="5"/>
        <v>-0.027558467586940583</v>
      </c>
    </row>
    <row r="27" spans="1:11" ht="13.5" thickBot="1">
      <c r="A27" s="358" t="s">
        <v>335</v>
      </c>
      <c r="B27" s="360">
        <f t="shared" si="0"/>
        <v>2.3079108492350655</v>
      </c>
      <c r="C27" s="361">
        <f t="shared" si="0"/>
        <v>2.2703166643585924</v>
      </c>
      <c r="D27" s="362">
        <f t="shared" si="0"/>
        <v>2.1098138439290204</v>
      </c>
      <c r="E27" s="274">
        <f t="shared" si="1"/>
        <v>-0.07069622619138771</v>
      </c>
      <c r="F27" s="361">
        <f t="shared" si="2"/>
        <v>2.6708598443766176</v>
      </c>
      <c r="G27" s="362">
        <f t="shared" si="2"/>
        <v>2.2603506958778135</v>
      </c>
      <c r="H27" s="274">
        <f t="shared" si="3"/>
        <v>-0.15369924758991516</v>
      </c>
      <c r="I27" s="361">
        <f t="shared" si="4"/>
        <v>2.312812825796996</v>
      </c>
      <c r="J27" s="362">
        <f t="shared" si="4"/>
        <v>2.211346221705471</v>
      </c>
      <c r="K27" s="274">
        <f t="shared" si="5"/>
        <v>-0.04387151565391356</v>
      </c>
    </row>
    <row r="28" spans="1:12" ht="13.5" thickBot="1">
      <c r="A28" s="526" t="s">
        <v>394</v>
      </c>
      <c r="B28" s="527"/>
      <c r="C28" s="527"/>
      <c r="D28" s="527"/>
      <c r="E28" s="527"/>
      <c r="F28" s="527"/>
      <c r="G28" s="527"/>
      <c r="H28" s="527"/>
      <c r="I28" s="527"/>
      <c r="J28" s="527"/>
      <c r="K28" s="528"/>
      <c r="L28" s="11" t="s">
        <v>374</v>
      </c>
    </row>
  </sheetData>
  <sheetProtection/>
  <mergeCells count="9">
    <mergeCell ref="A1:K1"/>
    <mergeCell ref="B2:K2"/>
    <mergeCell ref="B20:K20"/>
    <mergeCell ref="A28:K28"/>
    <mergeCell ref="B3:B4"/>
    <mergeCell ref="C3:E3"/>
    <mergeCell ref="F3:H3"/>
    <mergeCell ref="I3:K3"/>
    <mergeCell ref="B12:K12"/>
  </mergeCells>
  <printOptions/>
  <pageMargins left="0.7086614173228347" right="0.7086614173228347" top="1.299212598425197" bottom="0.7480314960629921" header="0.31496062992125984" footer="0.31496062992125984"/>
  <pageSetup fitToHeight="1" fitToWidth="1" horizontalDpi="600" verticalDpi="600" orientation="landscape" scale="75" r:id="rId1"/>
  <headerFooter>
    <oddFooter>&amp;C5</oddFooter>
  </headerFooter>
  <ignoredErrors>
    <ignoredError sqref="E21:E27 H21:H27" formula="1"/>
  </ignoredErrors>
</worksheet>
</file>

<file path=xl/worksheets/sheet5.xml><?xml version="1.0" encoding="utf-8"?>
<worksheet xmlns="http://schemas.openxmlformats.org/spreadsheetml/2006/main" xmlns:r="http://schemas.openxmlformats.org/officeDocument/2006/relationships">
  <sheetPr>
    <tabColor theme="0"/>
    <pageSetUpPr fitToPage="1"/>
  </sheetPr>
  <dimension ref="A1:R111"/>
  <sheetViews>
    <sheetView view="pageBreakPreview" zoomScaleSheetLayoutView="100" zoomScalePageLayoutView="0" workbookViewId="0" topLeftCell="A1">
      <selection activeCell="C17" sqref="C17"/>
    </sheetView>
  </sheetViews>
  <sheetFormatPr defaultColWidth="11.00390625" defaultRowHeight="14.25"/>
  <cols>
    <col min="1" max="1" width="32.875" style="75" customWidth="1"/>
    <col min="2" max="4" width="8.75390625" style="75" bestFit="1" customWidth="1"/>
    <col min="5" max="5" width="8.50390625" style="85" bestFit="1" customWidth="1"/>
    <col min="6" max="7" width="8.75390625" style="75" bestFit="1" customWidth="1"/>
    <col min="8" max="8" width="8.50390625" style="85" bestFit="1" customWidth="1"/>
    <col min="9" max="9" width="8.125" style="75" customWidth="1"/>
    <col min="10" max="10" width="27.75390625" style="75" customWidth="1"/>
    <col min="11" max="16384" width="11.00390625" style="75" customWidth="1"/>
  </cols>
  <sheetData>
    <row r="1" spans="1:9" ht="19.5" customHeight="1">
      <c r="A1" s="534" t="s">
        <v>255</v>
      </c>
      <c r="B1" s="534"/>
      <c r="C1" s="534"/>
      <c r="D1" s="534"/>
      <c r="E1" s="534"/>
      <c r="F1" s="534"/>
      <c r="G1" s="534"/>
      <c r="H1" s="534"/>
      <c r="I1" s="534"/>
    </row>
    <row r="2" spans="1:9" s="190" customFormat="1" ht="12.75">
      <c r="A2" s="383"/>
      <c r="B2" s="535" t="s">
        <v>127</v>
      </c>
      <c r="C2" s="535"/>
      <c r="D2" s="535"/>
      <c r="E2" s="535"/>
      <c r="F2" s="535" t="s">
        <v>349</v>
      </c>
      <c r="G2" s="535"/>
      <c r="H2" s="535"/>
      <c r="I2" s="535"/>
    </row>
    <row r="3" spans="1:9" s="190" customFormat="1" ht="12.75">
      <c r="A3" s="537" t="s">
        <v>124</v>
      </c>
      <c r="B3" s="539">
        <v>2014</v>
      </c>
      <c r="C3" s="536" t="s">
        <v>395</v>
      </c>
      <c r="D3" s="536"/>
      <c r="E3" s="536"/>
      <c r="F3" s="541">
        <v>2014</v>
      </c>
      <c r="G3" s="536" t="str">
        <f>C3</f>
        <v>Enero  - julio</v>
      </c>
      <c r="H3" s="536"/>
      <c r="I3" s="536"/>
    </row>
    <row r="4" spans="1:9" s="190" customFormat="1" ht="33.75">
      <c r="A4" s="538"/>
      <c r="B4" s="540"/>
      <c r="C4" s="388">
        <v>2014</v>
      </c>
      <c r="D4" s="388">
        <v>2015</v>
      </c>
      <c r="E4" s="389" t="s">
        <v>361</v>
      </c>
      <c r="F4" s="542"/>
      <c r="G4" s="388">
        <v>2014</v>
      </c>
      <c r="H4" s="388">
        <v>2015</v>
      </c>
      <c r="I4" s="389" t="s">
        <v>361</v>
      </c>
    </row>
    <row r="5" spans="1:9" s="190" customFormat="1" ht="12.75">
      <c r="A5" s="377"/>
      <c r="B5" s="377"/>
      <c r="C5" s="377"/>
      <c r="D5" s="377"/>
      <c r="E5" s="377"/>
      <c r="F5" s="412"/>
      <c r="G5" s="377"/>
      <c r="H5" s="377"/>
      <c r="I5" s="377"/>
    </row>
    <row r="6" spans="1:18" s="190" customFormat="1" ht="12.75">
      <c r="A6" s="378" t="s">
        <v>172</v>
      </c>
      <c r="B6" s="378">
        <v>811181.6065894</v>
      </c>
      <c r="C6" s="378">
        <v>470031.5801128</v>
      </c>
      <c r="D6" s="378">
        <v>498203.90087749995</v>
      </c>
      <c r="E6" s="234">
        <v>5.993708073389257</v>
      </c>
      <c r="F6" s="413">
        <v>1883816.61204</v>
      </c>
      <c r="G6" s="378">
        <v>1074296.6141399997</v>
      </c>
      <c r="H6" s="378">
        <v>1056869.16196</v>
      </c>
      <c r="I6" s="234">
        <v>-1.622219780888983</v>
      </c>
      <c r="J6" s="378"/>
      <c r="K6" s="378"/>
      <c r="L6" s="378"/>
      <c r="M6" s="378"/>
      <c r="N6" s="234"/>
      <c r="O6" s="378"/>
      <c r="P6" s="378"/>
      <c r="Q6" s="378"/>
      <c r="R6" s="234"/>
    </row>
    <row r="7" spans="1:18" s="190" customFormat="1" ht="12.75">
      <c r="A7" s="377"/>
      <c r="B7" s="162"/>
      <c r="C7" s="162"/>
      <c r="D7" s="162"/>
      <c r="E7" s="235"/>
      <c r="F7" s="414"/>
      <c r="G7" s="162"/>
      <c r="H7" s="162"/>
      <c r="I7" s="235"/>
      <c r="J7" s="162"/>
      <c r="K7" s="162"/>
      <c r="L7" s="162"/>
      <c r="M7" s="162"/>
      <c r="N7" s="235"/>
      <c r="O7" s="162"/>
      <c r="P7" s="162"/>
      <c r="Q7" s="162"/>
      <c r="R7" s="235"/>
    </row>
    <row r="8" spans="1:18" s="190" customFormat="1" ht="12.75">
      <c r="A8" s="379" t="s">
        <v>128</v>
      </c>
      <c r="B8" s="236">
        <v>413569.1459493</v>
      </c>
      <c r="C8" s="236">
        <v>234808.5149524</v>
      </c>
      <c r="D8" s="236">
        <v>243785.66166190003</v>
      </c>
      <c r="E8" s="234">
        <v>3.8231776693957897</v>
      </c>
      <c r="F8" s="415">
        <v>1422017.2829200001</v>
      </c>
      <c r="G8" s="236">
        <v>804360.0703099997</v>
      </c>
      <c r="H8" s="236">
        <v>802066.16575</v>
      </c>
      <c r="I8" s="234">
        <v>-0.2851837932625898</v>
      </c>
      <c r="J8" s="236"/>
      <c r="K8" s="236"/>
      <c r="L8" s="236"/>
      <c r="M8" s="236"/>
      <c r="N8" s="234"/>
      <c r="O8" s="236"/>
      <c r="P8" s="236"/>
      <c r="Q8" s="236"/>
      <c r="R8" s="234"/>
    </row>
    <row r="9" spans="1:18" s="190" customFormat="1" ht="12.75">
      <c r="A9" s="236"/>
      <c r="B9" s="236"/>
      <c r="C9" s="236"/>
      <c r="D9" s="236"/>
      <c r="E9" s="234"/>
      <c r="F9" s="415"/>
      <c r="G9" s="236"/>
      <c r="H9" s="236"/>
      <c r="I9" s="235"/>
      <c r="J9" s="236"/>
      <c r="K9" s="236"/>
      <c r="L9" s="236"/>
      <c r="M9" s="236"/>
      <c r="N9" s="234"/>
      <c r="O9" s="236"/>
      <c r="P9" s="236"/>
      <c r="Q9" s="236"/>
      <c r="R9" s="235"/>
    </row>
    <row r="10" spans="1:18" s="190" customFormat="1" ht="12.75">
      <c r="A10" s="380" t="s">
        <v>68</v>
      </c>
      <c r="B10" s="162">
        <v>36803.0234213</v>
      </c>
      <c r="C10" s="162">
        <v>21501.2895913</v>
      </c>
      <c r="D10" s="162">
        <v>19534.945925999997</v>
      </c>
      <c r="E10" s="235">
        <v>-9.145235949455042</v>
      </c>
      <c r="F10" s="414">
        <v>124112.07812999995</v>
      </c>
      <c r="G10" s="162">
        <v>73099.23066999998</v>
      </c>
      <c r="H10" s="162">
        <v>62598.80791999999</v>
      </c>
      <c r="I10" s="235">
        <v>-14.364614584527175</v>
      </c>
      <c r="J10" s="162"/>
      <c r="K10" s="162"/>
      <c r="L10" s="162"/>
      <c r="M10" s="162"/>
      <c r="N10" s="235"/>
      <c r="O10" s="162"/>
      <c r="P10" s="162"/>
      <c r="Q10" s="162"/>
      <c r="R10" s="235"/>
    </row>
    <row r="11" spans="1:18" s="190" customFormat="1" ht="12.75">
      <c r="A11" s="380" t="s">
        <v>246</v>
      </c>
      <c r="B11" s="162">
        <v>5.418</v>
      </c>
      <c r="C11" s="162">
        <v>3.312</v>
      </c>
      <c r="D11" s="162">
        <v>0</v>
      </c>
      <c r="E11" s="162" t="s">
        <v>50</v>
      </c>
      <c r="F11" s="414">
        <v>24.064230000000002</v>
      </c>
      <c r="G11" s="162">
        <v>11.896310000000001</v>
      </c>
      <c r="H11" s="162">
        <v>0</v>
      </c>
      <c r="I11" s="235" t="s">
        <v>50</v>
      </c>
      <c r="J11" s="162"/>
      <c r="K11" s="162"/>
      <c r="L11" s="162"/>
      <c r="M11" s="162"/>
      <c r="N11" s="162"/>
      <c r="O11" s="162"/>
      <c r="P11" s="162"/>
      <c r="Q11" s="162"/>
      <c r="R11" s="235"/>
    </row>
    <row r="12" spans="1:18" s="190" customFormat="1" ht="12.75">
      <c r="A12" s="380" t="s">
        <v>174</v>
      </c>
      <c r="B12" s="162">
        <v>65.889</v>
      </c>
      <c r="C12" s="162">
        <v>41.499</v>
      </c>
      <c r="D12" s="162">
        <v>71.8155</v>
      </c>
      <c r="E12" s="235">
        <v>73.05356755584472</v>
      </c>
      <c r="F12" s="414">
        <v>225.40660000000003</v>
      </c>
      <c r="G12" s="162">
        <v>141.67594</v>
      </c>
      <c r="H12" s="162">
        <v>232.03395999999998</v>
      </c>
      <c r="I12" s="235">
        <v>63.77795693467783</v>
      </c>
      <c r="J12" s="162"/>
      <c r="K12" s="162"/>
      <c r="L12" s="162"/>
      <c r="M12" s="162"/>
      <c r="N12" s="235"/>
      <c r="O12" s="162"/>
      <c r="P12" s="162"/>
      <c r="Q12" s="162"/>
      <c r="R12" s="235"/>
    </row>
    <row r="13" spans="1:18" s="190" customFormat="1" ht="12.75">
      <c r="A13" s="380" t="s">
        <v>345</v>
      </c>
      <c r="B13" s="162">
        <v>23.931</v>
      </c>
      <c r="C13" s="162">
        <v>6.561</v>
      </c>
      <c r="D13" s="162">
        <v>2.52</v>
      </c>
      <c r="E13" s="235">
        <v>-61.59122085048011</v>
      </c>
      <c r="F13" s="414">
        <v>71.9625</v>
      </c>
      <c r="G13" s="162">
        <v>23.5625</v>
      </c>
      <c r="H13" s="162">
        <v>6.16</v>
      </c>
      <c r="I13" s="235">
        <v>-73.85676392572944</v>
      </c>
      <c r="J13" s="162"/>
      <c r="K13" s="162"/>
      <c r="L13" s="162"/>
      <c r="M13" s="162"/>
      <c r="N13" s="235"/>
      <c r="O13" s="162"/>
      <c r="P13" s="162"/>
      <c r="Q13" s="162"/>
      <c r="R13" s="235"/>
    </row>
    <row r="14" spans="1:18" s="190" customFormat="1" ht="12.75">
      <c r="A14" s="380" t="s">
        <v>346</v>
      </c>
      <c r="B14" s="162">
        <v>1852.3224100000002</v>
      </c>
      <c r="C14" s="162">
        <v>1210.97825</v>
      </c>
      <c r="D14" s="162">
        <v>1127.03575</v>
      </c>
      <c r="E14" s="235">
        <v>-6.931792540452307</v>
      </c>
      <c r="F14" s="414">
        <v>7250.542340000002</v>
      </c>
      <c r="G14" s="162">
        <v>4770.076279999998</v>
      </c>
      <c r="H14" s="162">
        <v>3994.9062600000007</v>
      </c>
      <c r="I14" s="235">
        <v>-16.25068394084461</v>
      </c>
      <c r="J14" s="162"/>
      <c r="K14" s="162"/>
      <c r="L14" s="162"/>
      <c r="M14" s="162"/>
      <c r="N14" s="235"/>
      <c r="O14" s="162"/>
      <c r="P14" s="162"/>
      <c r="Q14" s="162"/>
      <c r="R14" s="235"/>
    </row>
    <row r="15" spans="1:18" s="190" customFormat="1" ht="12.75">
      <c r="A15" s="380" t="s">
        <v>135</v>
      </c>
      <c r="B15" s="162">
        <v>49281.29737280001</v>
      </c>
      <c r="C15" s="162">
        <v>27830.840606799997</v>
      </c>
      <c r="D15" s="162">
        <v>26669.894885899997</v>
      </c>
      <c r="E15" s="235">
        <v>-4.171436060096383</v>
      </c>
      <c r="F15" s="414">
        <v>156485.81548000002</v>
      </c>
      <c r="G15" s="162">
        <v>88871.56097000005</v>
      </c>
      <c r="H15" s="162">
        <v>80843.21291999999</v>
      </c>
      <c r="I15" s="235">
        <v>-9.033652568238509</v>
      </c>
      <c r="J15" s="162"/>
      <c r="K15" s="162"/>
      <c r="L15" s="162"/>
      <c r="M15" s="162"/>
      <c r="N15" s="235"/>
      <c r="O15" s="162"/>
      <c r="P15" s="162"/>
      <c r="Q15" s="162"/>
      <c r="R15" s="235"/>
    </row>
    <row r="16" spans="1:18" s="190" customFormat="1" ht="12.75">
      <c r="A16" s="380" t="s">
        <v>336</v>
      </c>
      <c r="B16" s="162">
        <v>2782.5124480999993</v>
      </c>
      <c r="C16" s="162">
        <v>1612.3571481</v>
      </c>
      <c r="D16" s="162">
        <v>1487.5625863</v>
      </c>
      <c r="E16" s="235">
        <v>-7.739883309790116</v>
      </c>
      <c r="F16" s="414">
        <v>9392.027420000004</v>
      </c>
      <c r="G16" s="162">
        <v>5527.150600000002</v>
      </c>
      <c r="H16" s="162">
        <v>4812.729969999999</v>
      </c>
      <c r="I16" s="235">
        <v>-12.925658837665864</v>
      </c>
      <c r="J16" s="162"/>
      <c r="K16" s="162"/>
      <c r="L16" s="162"/>
      <c r="M16" s="162"/>
      <c r="N16" s="235"/>
      <c r="O16" s="162"/>
      <c r="P16" s="162"/>
      <c r="Q16" s="162"/>
      <c r="R16" s="235"/>
    </row>
    <row r="17" spans="1:18" s="190" customFormat="1" ht="12.75">
      <c r="A17" s="380" t="s">
        <v>337</v>
      </c>
      <c r="B17" s="162">
        <v>38666.5830432</v>
      </c>
      <c r="C17" s="162">
        <v>20913.178662000002</v>
      </c>
      <c r="D17" s="162">
        <v>24394.528958100007</v>
      </c>
      <c r="E17" s="235">
        <v>16.646681752046362</v>
      </c>
      <c r="F17" s="414">
        <v>113706.08782999996</v>
      </c>
      <c r="G17" s="162">
        <v>62222.95967000002</v>
      </c>
      <c r="H17" s="162">
        <v>65268.655160000024</v>
      </c>
      <c r="I17" s="235">
        <v>4.8948097392873535</v>
      </c>
      <c r="J17" s="162"/>
      <c r="K17" s="162"/>
      <c r="L17" s="162"/>
      <c r="M17" s="162"/>
      <c r="N17" s="235"/>
      <c r="O17" s="162"/>
      <c r="P17" s="162"/>
      <c r="Q17" s="162"/>
      <c r="R17" s="235"/>
    </row>
    <row r="18" spans="1:18" s="190" customFormat="1" ht="12.75">
      <c r="A18" s="380" t="s">
        <v>198</v>
      </c>
      <c r="B18" s="162">
        <v>125.42004</v>
      </c>
      <c r="C18" s="162">
        <v>67.2552</v>
      </c>
      <c r="D18" s="162">
        <v>64.026</v>
      </c>
      <c r="E18" s="235">
        <v>-4.801413124933092</v>
      </c>
      <c r="F18" s="414">
        <v>858.29427</v>
      </c>
      <c r="G18" s="162">
        <v>471.86754999999994</v>
      </c>
      <c r="H18" s="162">
        <v>513.50992</v>
      </c>
      <c r="I18" s="235">
        <v>8.825012442580558</v>
      </c>
      <c r="J18" s="162"/>
      <c r="K18" s="162"/>
      <c r="L18" s="162"/>
      <c r="M18" s="162"/>
      <c r="N18" s="235"/>
      <c r="O18" s="162"/>
      <c r="P18" s="162"/>
      <c r="Q18" s="162"/>
      <c r="R18" s="235"/>
    </row>
    <row r="19" spans="1:18" s="190" customFormat="1" ht="12.75">
      <c r="A19" s="380" t="s">
        <v>134</v>
      </c>
      <c r="B19" s="162">
        <v>78423.34996920002</v>
      </c>
      <c r="C19" s="162">
        <v>45940.22870060001</v>
      </c>
      <c r="D19" s="162">
        <v>45280.047928299995</v>
      </c>
      <c r="E19" s="235">
        <v>-1.4370428510544002</v>
      </c>
      <c r="F19" s="414">
        <v>272858.37752000015</v>
      </c>
      <c r="G19" s="162">
        <v>154718.91675</v>
      </c>
      <c r="H19" s="162">
        <v>159576.9772200001</v>
      </c>
      <c r="I19" s="235">
        <v>3.139926630852713</v>
      </c>
      <c r="J19" s="162"/>
      <c r="K19" s="162"/>
      <c r="L19" s="162"/>
      <c r="M19" s="162"/>
      <c r="N19" s="235"/>
      <c r="O19" s="162"/>
      <c r="P19" s="162"/>
      <c r="Q19" s="162"/>
      <c r="R19" s="235"/>
    </row>
    <row r="20" spans="1:18" s="190" customFormat="1" ht="12.75">
      <c r="A20" s="380" t="s">
        <v>157</v>
      </c>
      <c r="B20" s="162">
        <v>22623.240958500002</v>
      </c>
      <c r="C20" s="162">
        <v>12950.271007100002</v>
      </c>
      <c r="D20" s="162">
        <v>13137.8219174</v>
      </c>
      <c r="E20" s="235">
        <v>1.448239270028978</v>
      </c>
      <c r="F20" s="414">
        <v>88526.64605999996</v>
      </c>
      <c r="G20" s="162">
        <v>50487.03709000001</v>
      </c>
      <c r="H20" s="162">
        <v>49517.36763999998</v>
      </c>
      <c r="I20" s="235">
        <v>-1.920630533876377</v>
      </c>
      <c r="J20" s="162"/>
      <c r="K20" s="162"/>
      <c r="L20" s="162"/>
      <c r="M20" s="162"/>
      <c r="N20" s="235"/>
      <c r="O20" s="162"/>
      <c r="P20" s="162"/>
      <c r="Q20" s="162"/>
      <c r="R20" s="235"/>
    </row>
    <row r="21" spans="1:18" s="190" customFormat="1" ht="12.75">
      <c r="A21" s="380" t="s">
        <v>148</v>
      </c>
      <c r="B21" s="162">
        <v>2229.6147783000006</v>
      </c>
      <c r="C21" s="162">
        <v>1276.39349</v>
      </c>
      <c r="D21" s="162">
        <v>1866.0835146999998</v>
      </c>
      <c r="E21" s="235">
        <v>46.19970481830018</v>
      </c>
      <c r="F21" s="414">
        <v>9820.802259999997</v>
      </c>
      <c r="G21" s="162">
        <v>5727.639479999999</v>
      </c>
      <c r="H21" s="162">
        <v>6965.02222</v>
      </c>
      <c r="I21" s="235">
        <v>21.603712040898245</v>
      </c>
      <c r="J21" s="162"/>
      <c r="K21" s="162"/>
      <c r="L21" s="162"/>
      <c r="M21" s="162"/>
      <c r="N21" s="235"/>
      <c r="O21" s="162"/>
      <c r="P21" s="162"/>
      <c r="Q21" s="162"/>
      <c r="R21" s="235"/>
    </row>
    <row r="22" spans="1:18" s="190" customFormat="1" ht="12.75">
      <c r="A22" s="380" t="s">
        <v>64</v>
      </c>
      <c r="B22" s="162">
        <v>33438.2512715</v>
      </c>
      <c r="C22" s="162">
        <v>18137.7608303</v>
      </c>
      <c r="D22" s="162">
        <v>19372.312641999997</v>
      </c>
      <c r="E22" s="235">
        <v>6.806528232733228</v>
      </c>
      <c r="F22" s="414">
        <v>102923.82305</v>
      </c>
      <c r="G22" s="162">
        <v>56040.96674999999</v>
      </c>
      <c r="H22" s="162">
        <v>56970.50177</v>
      </c>
      <c r="I22" s="235">
        <v>1.6586705653146367</v>
      </c>
      <c r="J22" s="162"/>
      <c r="K22" s="162"/>
      <c r="L22" s="162"/>
      <c r="M22" s="162"/>
      <c r="N22" s="235"/>
      <c r="O22" s="162"/>
      <c r="P22" s="162"/>
      <c r="Q22" s="162"/>
      <c r="R22" s="235"/>
    </row>
    <row r="23" spans="1:18" s="190" customFormat="1" ht="12.75">
      <c r="A23" s="380" t="s">
        <v>136</v>
      </c>
      <c r="B23" s="162">
        <v>8505.177697399999</v>
      </c>
      <c r="C23" s="162">
        <v>4995.378857400001</v>
      </c>
      <c r="D23" s="162">
        <v>5161.19068</v>
      </c>
      <c r="E23" s="235">
        <v>3.3193042476522123</v>
      </c>
      <c r="F23" s="414">
        <v>40613.70887000002</v>
      </c>
      <c r="G23" s="162">
        <v>23967.46808</v>
      </c>
      <c r="H23" s="162">
        <v>23437.800750000002</v>
      </c>
      <c r="I23" s="235">
        <v>-2.2099427784029757</v>
      </c>
      <c r="J23" s="162"/>
      <c r="K23" s="162"/>
      <c r="L23" s="162"/>
      <c r="M23" s="162"/>
      <c r="N23" s="235"/>
      <c r="O23" s="162"/>
      <c r="P23" s="162"/>
      <c r="Q23" s="162"/>
      <c r="R23" s="235"/>
    </row>
    <row r="24" spans="1:18" s="190" customFormat="1" ht="12.75">
      <c r="A24" s="380" t="s">
        <v>65</v>
      </c>
      <c r="B24" s="162">
        <v>7555.8417704</v>
      </c>
      <c r="C24" s="162">
        <v>4269.4563104</v>
      </c>
      <c r="D24" s="162">
        <v>4549.6627473</v>
      </c>
      <c r="E24" s="235">
        <v>6.563047295212826</v>
      </c>
      <c r="F24" s="414">
        <v>36730.18535000001</v>
      </c>
      <c r="G24" s="162">
        <v>20940.00854</v>
      </c>
      <c r="H24" s="162">
        <v>20100.152169999994</v>
      </c>
      <c r="I24" s="235">
        <v>-4.010773770200217</v>
      </c>
      <c r="J24" s="162"/>
      <c r="K24" s="162"/>
      <c r="L24" s="162"/>
      <c r="M24" s="162"/>
      <c r="N24" s="235"/>
      <c r="O24" s="162"/>
      <c r="P24" s="162"/>
      <c r="Q24" s="162"/>
      <c r="R24" s="235"/>
    </row>
    <row r="25" spans="1:18" s="190" customFormat="1" ht="12.75">
      <c r="A25" s="380" t="s">
        <v>338</v>
      </c>
      <c r="B25" s="162">
        <v>2079.8678584</v>
      </c>
      <c r="C25" s="162">
        <v>1110.4586584</v>
      </c>
      <c r="D25" s="162">
        <v>1431.3464000000001</v>
      </c>
      <c r="E25" s="235">
        <v>28.896865198237094</v>
      </c>
      <c r="F25" s="414">
        <v>18634.119409999996</v>
      </c>
      <c r="G25" s="162">
        <v>12780.077020000004</v>
      </c>
      <c r="H25" s="162">
        <v>12645.38154</v>
      </c>
      <c r="I25" s="235">
        <v>-1.0539488908338654</v>
      </c>
      <c r="J25" s="162"/>
      <c r="K25" s="162"/>
      <c r="L25" s="162"/>
      <c r="M25" s="162"/>
      <c r="N25" s="235"/>
      <c r="O25" s="162"/>
      <c r="P25" s="162"/>
      <c r="Q25" s="162"/>
      <c r="R25" s="235"/>
    </row>
    <row r="26" spans="1:18" s="190" customFormat="1" ht="12.75">
      <c r="A26" s="380" t="s">
        <v>339</v>
      </c>
      <c r="B26" s="162">
        <v>121621.51937019998</v>
      </c>
      <c r="C26" s="162">
        <v>68460.78312</v>
      </c>
      <c r="D26" s="162">
        <v>75422.96567590002</v>
      </c>
      <c r="E26" s="235">
        <v>10.169592339743645</v>
      </c>
      <c r="F26" s="414">
        <v>417237.1252700001</v>
      </c>
      <c r="G26" s="162">
        <v>230801.34262999985</v>
      </c>
      <c r="H26" s="162">
        <v>242656.88396000012</v>
      </c>
      <c r="I26" s="235">
        <v>5.136686465904148</v>
      </c>
      <c r="J26" s="162"/>
      <c r="K26" s="162"/>
      <c r="L26" s="162"/>
      <c r="M26" s="162"/>
      <c r="N26" s="235"/>
      <c r="O26" s="162"/>
      <c r="P26" s="162"/>
      <c r="Q26" s="162"/>
      <c r="R26" s="235"/>
    </row>
    <row r="27" spans="1:18" s="190" customFormat="1" ht="12.75">
      <c r="A27" s="380" t="s">
        <v>340</v>
      </c>
      <c r="B27" s="162">
        <v>7485.885540000001</v>
      </c>
      <c r="C27" s="162">
        <v>4480.512519999999</v>
      </c>
      <c r="D27" s="162">
        <v>4211.900549999999</v>
      </c>
      <c r="E27" s="235">
        <v>-5.995117049689654</v>
      </c>
      <c r="F27" s="414">
        <v>22546.21633000001</v>
      </c>
      <c r="G27" s="162">
        <v>13756.633480000008</v>
      </c>
      <c r="H27" s="162">
        <v>11926.062369999998</v>
      </c>
      <c r="I27" s="235">
        <v>-13.306824759570517</v>
      </c>
      <c r="J27" s="162"/>
      <c r="K27" s="162"/>
      <c r="L27" s="162"/>
      <c r="M27" s="162"/>
      <c r="N27" s="235"/>
      <c r="O27" s="162"/>
      <c r="P27" s="162"/>
      <c r="Q27" s="162"/>
      <c r="R27" s="235"/>
    </row>
    <row r="28" spans="1:18" s="190" customFormat="1" ht="12.75">
      <c r="A28" s="377"/>
      <c r="B28" s="162"/>
      <c r="C28" s="162"/>
      <c r="D28" s="162"/>
      <c r="E28" s="235"/>
      <c r="F28" s="414"/>
      <c r="G28" s="162"/>
      <c r="H28" s="162"/>
      <c r="I28" s="235"/>
      <c r="J28" s="162"/>
      <c r="K28" s="162"/>
      <c r="L28" s="162"/>
      <c r="M28" s="162"/>
      <c r="N28" s="235"/>
      <c r="O28" s="162"/>
      <c r="P28" s="162"/>
      <c r="Q28" s="162"/>
      <c r="R28" s="235"/>
    </row>
    <row r="29" spans="1:18" s="190" customFormat="1" ht="12.75">
      <c r="A29" s="376" t="s">
        <v>129</v>
      </c>
      <c r="B29" s="236">
        <v>397612.46064009995</v>
      </c>
      <c r="C29" s="236">
        <v>235223.06516039997</v>
      </c>
      <c r="D29" s="236">
        <v>254418.23921559996</v>
      </c>
      <c r="E29" s="234">
        <v>8.160413198472142</v>
      </c>
      <c r="F29" s="415">
        <v>461799.32911999995</v>
      </c>
      <c r="G29" s="236">
        <v>269936.54383</v>
      </c>
      <c r="H29" s="236">
        <v>254802.99620999995</v>
      </c>
      <c r="I29" s="234">
        <v>-5.606335253936862</v>
      </c>
      <c r="J29" s="236"/>
      <c r="K29" s="236"/>
      <c r="L29" s="236"/>
      <c r="M29" s="236"/>
      <c r="N29" s="234"/>
      <c r="O29" s="236"/>
      <c r="P29" s="236"/>
      <c r="Q29" s="236"/>
      <c r="R29" s="234"/>
    </row>
    <row r="30" spans="1:18" s="190" customFormat="1" ht="12.75">
      <c r="A30" s="377" t="s">
        <v>130</v>
      </c>
      <c r="B30" s="162">
        <v>329417.43557</v>
      </c>
      <c r="C30" s="162">
        <v>199237.54856999998</v>
      </c>
      <c r="D30" s="162">
        <v>219934.10829999996</v>
      </c>
      <c r="E30" s="235">
        <v>10.38788113914606</v>
      </c>
      <c r="F30" s="414">
        <v>296758.39436999994</v>
      </c>
      <c r="G30" s="162">
        <v>182310.69708999994</v>
      </c>
      <c r="H30" s="162">
        <v>174456.62471999993</v>
      </c>
      <c r="I30" s="235">
        <v>-4.308069957147239</v>
      </c>
      <c r="J30" s="162"/>
      <c r="K30" s="162"/>
      <c r="L30" s="162"/>
      <c r="M30" s="162"/>
      <c r="N30" s="235"/>
      <c r="O30" s="162"/>
      <c r="P30" s="162"/>
      <c r="Q30" s="162"/>
      <c r="R30" s="235"/>
    </row>
    <row r="31" spans="1:18" s="190" customFormat="1" ht="12.75">
      <c r="A31" s="377" t="s">
        <v>347</v>
      </c>
      <c r="B31" s="162">
        <v>49354.19969</v>
      </c>
      <c r="C31" s="162">
        <v>26534.03889</v>
      </c>
      <c r="D31" s="162">
        <v>25868.92397</v>
      </c>
      <c r="E31" s="235">
        <v>-2.5066478675082777</v>
      </c>
      <c r="F31" s="414">
        <v>98224.75784</v>
      </c>
      <c r="G31" s="162">
        <v>52485.07955000002</v>
      </c>
      <c r="H31" s="162">
        <v>49828.17058000001</v>
      </c>
      <c r="I31" s="235">
        <v>-5.062217667916258</v>
      </c>
      <c r="J31" s="162"/>
      <c r="K31" s="162"/>
      <c r="L31" s="162"/>
      <c r="M31" s="162"/>
      <c r="N31" s="235"/>
      <c r="O31" s="162"/>
      <c r="P31" s="162"/>
      <c r="Q31" s="162"/>
      <c r="R31" s="235"/>
    </row>
    <row r="32" spans="1:18" s="190" customFormat="1" ht="12.75">
      <c r="A32" s="377" t="s">
        <v>30</v>
      </c>
      <c r="B32" s="162">
        <v>4089.9954696</v>
      </c>
      <c r="C32" s="162">
        <v>1645.1903696000002</v>
      </c>
      <c r="D32" s="162">
        <v>1997.9107652999999</v>
      </c>
      <c r="E32" s="235">
        <v>21.43948823294886</v>
      </c>
      <c r="F32" s="414">
        <v>17259.48959000001</v>
      </c>
      <c r="G32" s="162">
        <v>7048.79273</v>
      </c>
      <c r="H32" s="162">
        <v>8252.45119</v>
      </c>
      <c r="I32" s="235">
        <v>17.07609382351636</v>
      </c>
      <c r="J32" s="162"/>
      <c r="K32" s="162"/>
      <c r="L32" s="162"/>
      <c r="M32" s="162"/>
      <c r="N32" s="235"/>
      <c r="O32" s="162"/>
      <c r="P32" s="162"/>
      <c r="Q32" s="162"/>
      <c r="R32" s="235"/>
    </row>
    <row r="33" spans="1:18" s="190" customFormat="1" ht="12.75">
      <c r="A33" s="377" t="s">
        <v>131</v>
      </c>
      <c r="B33" s="162">
        <v>501.57044790000003</v>
      </c>
      <c r="C33" s="162">
        <v>260.52203870000005</v>
      </c>
      <c r="D33" s="162">
        <v>205.77993799999996</v>
      </c>
      <c r="E33" s="235">
        <v>-21.01246442456926</v>
      </c>
      <c r="F33" s="414">
        <v>3151.6158699999996</v>
      </c>
      <c r="G33" s="162">
        <v>1694.9874899999998</v>
      </c>
      <c r="H33" s="162">
        <v>1565.2755900000002</v>
      </c>
      <c r="I33" s="235">
        <v>-7.652675949838411</v>
      </c>
      <c r="J33" s="162"/>
      <c r="K33" s="162"/>
      <c r="L33" s="162"/>
      <c r="M33" s="162"/>
      <c r="N33" s="235"/>
      <c r="O33" s="162"/>
      <c r="P33" s="162"/>
      <c r="Q33" s="162"/>
      <c r="R33" s="235"/>
    </row>
    <row r="34" spans="1:18" s="190" customFormat="1" ht="12.75">
      <c r="A34" s="377" t="s">
        <v>125</v>
      </c>
      <c r="B34" s="162">
        <v>14249.2594626</v>
      </c>
      <c r="C34" s="162">
        <v>7545.765292100001</v>
      </c>
      <c r="D34" s="162">
        <v>6411.5162423</v>
      </c>
      <c r="E34" s="235">
        <v>-15.03159727201556</v>
      </c>
      <c r="F34" s="414">
        <v>46405.07145</v>
      </c>
      <c r="G34" s="162">
        <v>26396.98697</v>
      </c>
      <c r="H34" s="162">
        <v>20700.474130000002</v>
      </c>
      <c r="I34" s="235">
        <v>-21.580163093894186</v>
      </c>
      <c r="J34" s="162"/>
      <c r="K34" s="162"/>
      <c r="L34" s="162"/>
      <c r="M34" s="162"/>
      <c r="N34" s="235"/>
      <c r="O34" s="162"/>
      <c r="P34" s="162"/>
      <c r="Q34" s="162"/>
      <c r="R34" s="235"/>
    </row>
    <row r="35" spans="1:18" s="190" customFormat="1" ht="12.75">
      <c r="A35" s="381"/>
      <c r="B35" s="382"/>
      <c r="C35" s="382"/>
      <c r="D35" s="382"/>
      <c r="E35" s="382"/>
      <c r="F35" s="416"/>
      <c r="G35" s="382"/>
      <c r="H35" s="382"/>
      <c r="I35" s="381"/>
      <c r="J35" s="382"/>
      <c r="K35" s="382"/>
      <c r="L35" s="382"/>
      <c r="M35" s="382"/>
      <c r="N35" s="382"/>
      <c r="O35" s="382"/>
      <c r="P35" s="382"/>
      <c r="Q35" s="382"/>
      <c r="R35" s="381"/>
    </row>
    <row r="36" spans="1:17" s="190" customFormat="1" ht="12.75">
      <c r="A36" s="76" t="s">
        <v>261</v>
      </c>
      <c r="E36" s="191"/>
      <c r="H36" s="191"/>
      <c r="J36" s="127"/>
      <c r="K36" s="162"/>
      <c r="L36" s="162"/>
      <c r="M36" s="162"/>
      <c r="N36" s="235"/>
      <c r="O36" s="162"/>
      <c r="P36" s="162"/>
      <c r="Q36" s="235"/>
    </row>
    <row r="37" spans="1:10" s="190" customFormat="1" ht="12.75">
      <c r="A37" s="126" t="s">
        <v>344</v>
      </c>
      <c r="E37" s="77"/>
      <c r="F37" s="77"/>
      <c r="H37" s="77"/>
      <c r="J37" s="127"/>
    </row>
    <row r="38" spans="1:10" s="190" customFormat="1" ht="12.75">
      <c r="A38" s="191"/>
      <c r="E38" s="77"/>
      <c r="F38" s="77"/>
      <c r="H38" s="77"/>
      <c r="J38" s="127"/>
    </row>
    <row r="39" spans="1:10" s="190" customFormat="1" ht="12.75">
      <c r="A39" s="191"/>
      <c r="E39" s="77"/>
      <c r="F39" s="77"/>
      <c r="H39" s="77"/>
      <c r="J39" s="127"/>
    </row>
    <row r="40" spans="1:10" s="190" customFormat="1" ht="12.75">
      <c r="A40" s="189"/>
      <c r="E40" s="77"/>
      <c r="F40" s="77"/>
      <c r="H40" s="77"/>
      <c r="J40" s="127"/>
    </row>
    <row r="41" spans="1:10" s="190" customFormat="1" ht="12.75">
      <c r="A41" s="191"/>
      <c r="B41" s="77"/>
      <c r="C41" s="77"/>
      <c r="D41" s="77"/>
      <c r="E41" s="77"/>
      <c r="F41" s="77"/>
      <c r="H41" s="77"/>
      <c r="J41" s="127"/>
    </row>
    <row r="42" spans="1:10" s="190" customFormat="1" ht="12.75">
      <c r="A42" s="191"/>
      <c r="B42" s="77"/>
      <c r="C42" s="77"/>
      <c r="D42" s="77"/>
      <c r="E42" s="77"/>
      <c r="G42" s="77"/>
      <c r="J42" s="127"/>
    </row>
    <row r="43" spans="1:10" s="190" customFormat="1" ht="12.75">
      <c r="A43" s="191"/>
      <c r="B43" s="77"/>
      <c r="C43" s="77"/>
      <c r="D43" s="77"/>
      <c r="E43" s="77"/>
      <c r="F43" s="77"/>
      <c r="H43" s="77"/>
      <c r="I43" s="77"/>
      <c r="J43" s="127"/>
    </row>
    <row r="44" spans="1:10" s="190" customFormat="1" ht="12.75">
      <c r="A44" s="191"/>
      <c r="B44" s="192"/>
      <c r="C44" s="192"/>
      <c r="D44" s="192"/>
      <c r="E44" s="192"/>
      <c r="G44" s="77"/>
      <c r="J44" s="127"/>
    </row>
    <row r="45" spans="2:10" s="190" customFormat="1" ht="12.75">
      <c r="B45" s="77"/>
      <c r="E45" s="77"/>
      <c r="F45" s="77"/>
      <c r="H45" s="77"/>
      <c r="I45" s="77"/>
      <c r="J45" s="127"/>
    </row>
    <row r="46" spans="1:10" s="190" customFormat="1" ht="12.75">
      <c r="A46" s="191"/>
      <c r="B46" s="77"/>
      <c r="C46" s="77"/>
      <c r="D46" s="77"/>
      <c r="E46" s="77"/>
      <c r="G46" s="77"/>
      <c r="J46" s="127"/>
    </row>
    <row r="47" spans="1:10" s="190" customFormat="1" ht="12.75">
      <c r="A47" s="189"/>
      <c r="C47" s="77"/>
      <c r="D47" s="77"/>
      <c r="G47" s="77"/>
      <c r="I47" s="77"/>
      <c r="J47" s="127"/>
    </row>
    <row r="48" spans="1:10" s="190" customFormat="1" ht="12.75">
      <c r="A48" s="191"/>
      <c r="B48" s="77"/>
      <c r="E48" s="77"/>
      <c r="G48" s="77"/>
      <c r="I48" s="77"/>
      <c r="J48" s="127"/>
    </row>
    <row r="49" spans="1:10" s="190" customFormat="1" ht="12.75">
      <c r="A49" s="191"/>
      <c r="B49" s="77"/>
      <c r="C49" s="77"/>
      <c r="D49" s="77"/>
      <c r="E49" s="77"/>
      <c r="G49" s="77"/>
      <c r="I49" s="77"/>
      <c r="J49" s="127"/>
    </row>
    <row r="50" spans="1:9" s="190" customFormat="1" ht="12.75">
      <c r="A50" s="189"/>
      <c r="G50" s="77"/>
      <c r="I50" s="77"/>
    </row>
    <row r="51" spans="1:9" s="190" customFormat="1" ht="12.75">
      <c r="A51" s="191"/>
      <c r="G51" s="77"/>
      <c r="I51" s="77"/>
    </row>
    <row r="52" spans="5:9" s="190" customFormat="1" ht="12.75">
      <c r="E52" s="191"/>
      <c r="H52" s="191"/>
      <c r="I52" s="77"/>
    </row>
    <row r="53" spans="1:8" s="190" customFormat="1" ht="12.75">
      <c r="A53" s="77"/>
      <c r="E53" s="191"/>
      <c r="H53" s="191"/>
    </row>
    <row r="54" spans="5:8" s="190" customFormat="1" ht="12.75">
      <c r="E54" s="191"/>
      <c r="H54" s="191"/>
    </row>
    <row r="55" spans="5:8" s="190" customFormat="1" ht="12.75">
      <c r="E55" s="191"/>
      <c r="H55" s="191"/>
    </row>
    <row r="56" spans="1:8" s="190" customFormat="1" ht="12.75">
      <c r="A56" s="191"/>
      <c r="E56" s="191"/>
      <c r="H56" s="191"/>
    </row>
    <row r="57" spans="1:8" s="190" customFormat="1" ht="12.75">
      <c r="A57" s="191"/>
      <c r="E57" s="191"/>
      <c r="H57" s="191"/>
    </row>
    <row r="58" spans="1:8" s="190" customFormat="1" ht="12.75">
      <c r="A58" s="191"/>
      <c r="E58" s="191"/>
      <c r="H58" s="191"/>
    </row>
    <row r="59" spans="1:8" s="190" customFormat="1" ht="12.75">
      <c r="A59" s="189"/>
      <c r="E59" s="191"/>
      <c r="H59" s="191"/>
    </row>
    <row r="60" spans="3:4" s="190" customFormat="1" ht="12.75">
      <c r="C60" s="77"/>
      <c r="D60" s="77"/>
    </row>
    <row r="61" spans="1:4" s="190" customFormat="1" ht="12.75">
      <c r="A61" s="191"/>
      <c r="C61" s="77"/>
      <c r="D61" s="77"/>
    </row>
    <row r="62" spans="1:4" s="190" customFormat="1" ht="12.75">
      <c r="A62" s="191"/>
      <c r="C62" s="77"/>
      <c r="D62" s="77"/>
    </row>
    <row r="63" spans="1:4" s="190" customFormat="1" ht="12.75">
      <c r="A63" s="191"/>
      <c r="D63" s="77"/>
    </row>
    <row r="64" spans="3:4" s="190" customFormat="1" ht="12.75">
      <c r="C64" s="77"/>
      <c r="D64" s="77"/>
    </row>
    <row r="65" s="190" customFormat="1" ht="12.75">
      <c r="A65" s="191"/>
    </row>
    <row r="66" s="190" customFormat="1" ht="12.75">
      <c r="A66" s="191"/>
    </row>
    <row r="67" spans="1:3" s="190" customFormat="1" ht="12.75">
      <c r="A67" s="191"/>
      <c r="C67" s="77"/>
    </row>
    <row r="68" s="190" customFormat="1" ht="12.75">
      <c r="A68" s="189"/>
    </row>
    <row r="69" spans="1:3" s="190" customFormat="1" ht="12.75">
      <c r="A69" s="191"/>
      <c r="C69" s="77"/>
    </row>
    <row r="70" s="190" customFormat="1" ht="12.75">
      <c r="A70" s="189"/>
    </row>
    <row r="71" s="190" customFormat="1" ht="12.75">
      <c r="A71" s="191"/>
    </row>
    <row r="72" spans="1:8" s="190" customFormat="1" ht="12.75">
      <c r="A72" s="85"/>
      <c r="B72" s="75"/>
      <c r="C72" s="86"/>
      <c r="D72" s="75"/>
      <c r="E72" s="75"/>
      <c r="F72" s="75"/>
      <c r="G72" s="75"/>
      <c r="H72" s="75"/>
    </row>
    <row r="73" spans="1:8" ht="12.75">
      <c r="A73" s="85"/>
      <c r="C73" s="86"/>
      <c r="E73" s="75"/>
      <c r="H73" s="75"/>
    </row>
    <row r="74" spans="5:8" ht="12.75">
      <c r="E74" s="75"/>
      <c r="H74" s="75"/>
    </row>
    <row r="75" spans="1:8" ht="12.75">
      <c r="A75" s="74"/>
      <c r="E75" s="75"/>
      <c r="H75" s="75"/>
    </row>
    <row r="76" spans="1:8" ht="12.75">
      <c r="A76" s="85"/>
      <c r="C76" s="86"/>
      <c r="E76" s="75"/>
      <c r="H76" s="75"/>
    </row>
    <row r="77" spans="1:8" ht="12.75">
      <c r="A77" s="85"/>
      <c r="E77" s="75"/>
      <c r="H77" s="75"/>
    </row>
    <row r="78" spans="1:8" ht="12.75">
      <c r="A78" s="85"/>
      <c r="C78" s="86"/>
      <c r="E78" s="75"/>
      <c r="H78" s="75"/>
    </row>
    <row r="79" spans="1:8" ht="12.75">
      <c r="A79" s="85"/>
      <c r="C79" s="86"/>
      <c r="E79" s="75"/>
      <c r="H79" s="75"/>
    </row>
    <row r="80" spans="1:8" ht="12.75">
      <c r="A80" s="85"/>
      <c r="C80" s="86"/>
      <c r="E80" s="75"/>
      <c r="H80" s="75"/>
    </row>
    <row r="81" spans="1:8" ht="12.75">
      <c r="A81" s="74"/>
      <c r="C81" s="86"/>
      <c r="E81" s="75"/>
      <c r="H81" s="75"/>
    </row>
    <row r="82" spans="1:8" ht="12.75">
      <c r="A82" s="74"/>
      <c r="C82" s="86"/>
      <c r="E82" s="75"/>
      <c r="H82" s="75"/>
    </row>
    <row r="83" spans="3:8" ht="12.75">
      <c r="C83" s="86"/>
      <c r="E83" s="75"/>
      <c r="H83" s="75"/>
    </row>
    <row r="84" spans="3:8" ht="12.75">
      <c r="C84" s="86"/>
      <c r="E84" s="75"/>
      <c r="H84" s="75"/>
    </row>
    <row r="85" spans="1:8" ht="12.75">
      <c r="A85" s="74"/>
      <c r="C85" s="86"/>
      <c r="E85" s="75"/>
      <c r="H85" s="75"/>
    </row>
    <row r="86" spans="1:8" ht="12.75">
      <c r="A86" s="85"/>
      <c r="C86" s="86"/>
      <c r="E86" s="75"/>
      <c r="H86" s="75"/>
    </row>
    <row r="87" spans="1:8" ht="12.75">
      <c r="A87" s="85"/>
      <c r="C87" s="86"/>
      <c r="E87" s="75"/>
      <c r="H87" s="75"/>
    </row>
    <row r="88" spans="1:8" ht="12.75">
      <c r="A88" s="86"/>
      <c r="C88" s="86"/>
      <c r="E88" s="75"/>
      <c r="H88" s="75"/>
    </row>
    <row r="89" spans="1:8" ht="12.75">
      <c r="A89" s="85"/>
      <c r="E89" s="75"/>
      <c r="H89" s="75"/>
    </row>
    <row r="90" spans="3:8" ht="12.75">
      <c r="C90" s="74"/>
      <c r="D90" s="74"/>
      <c r="E90" s="75"/>
      <c r="H90" s="75"/>
    </row>
    <row r="91" spans="1:8" ht="12.75">
      <c r="A91" s="85"/>
      <c r="C91" s="86"/>
      <c r="E91" s="75"/>
      <c r="H91" s="75"/>
    </row>
    <row r="92" spans="1:8" ht="12.75">
      <c r="A92" s="74"/>
      <c r="E92" s="75"/>
      <c r="H92" s="75"/>
    </row>
    <row r="93" spans="1:8" ht="12.75">
      <c r="A93" s="85"/>
      <c r="C93" s="86"/>
      <c r="E93" s="75"/>
      <c r="H93" s="75"/>
    </row>
    <row r="94" spans="1:8" ht="12.75">
      <c r="A94" s="85"/>
      <c r="C94" s="86"/>
      <c r="E94" s="75"/>
      <c r="H94" s="75"/>
    </row>
    <row r="95" spans="1:8" ht="12.75">
      <c r="A95" s="74"/>
      <c r="E95" s="75"/>
      <c r="H95" s="75"/>
    </row>
    <row r="96" spans="1:8" ht="12.75">
      <c r="A96" s="85"/>
      <c r="C96" s="86"/>
      <c r="E96" s="75"/>
      <c r="H96" s="75"/>
    </row>
    <row r="97" spans="1:8" ht="12.75">
      <c r="A97" s="85"/>
      <c r="C97" s="86"/>
      <c r="E97" s="74"/>
      <c r="H97" s="75"/>
    </row>
    <row r="98" spans="1:8" ht="12.75">
      <c r="A98" s="85"/>
      <c r="C98" s="86"/>
      <c r="E98" s="74"/>
      <c r="H98" s="75"/>
    </row>
    <row r="99" spans="1:8" ht="12.75">
      <c r="A99" s="85"/>
      <c r="C99" s="86"/>
      <c r="E99" s="74"/>
      <c r="H99" s="75"/>
    </row>
    <row r="100" spans="1:8" ht="12.75">
      <c r="A100" s="74"/>
      <c r="C100" s="86"/>
      <c r="E100" s="74"/>
      <c r="H100" s="75"/>
    </row>
    <row r="101" spans="1:8" ht="12.75">
      <c r="A101" s="85"/>
      <c r="C101" s="86"/>
      <c r="E101" s="74"/>
      <c r="H101" s="75"/>
    </row>
    <row r="102" spans="1:8" ht="12.75">
      <c r="A102" s="85"/>
      <c r="E102" s="74"/>
      <c r="H102" s="75"/>
    </row>
    <row r="103" spans="1:8" ht="12.75">
      <c r="A103" s="85"/>
      <c r="C103" s="86"/>
      <c r="E103" s="74"/>
      <c r="H103" s="75"/>
    </row>
    <row r="104" spans="1:8" ht="12.75">
      <c r="A104" s="85"/>
      <c r="C104" s="86"/>
      <c r="E104" s="74"/>
      <c r="H104" s="75"/>
    </row>
    <row r="105" spans="1:8" ht="12.75">
      <c r="A105" s="85"/>
      <c r="C105" s="86"/>
      <c r="E105" s="74"/>
      <c r="H105" s="75"/>
    </row>
    <row r="106" spans="1:8" ht="12.75">
      <c r="A106" s="86"/>
      <c r="C106" s="86"/>
      <c r="E106" s="74"/>
      <c r="H106" s="75"/>
    </row>
    <row r="107" spans="1:8" ht="12.75">
      <c r="A107" s="85"/>
      <c r="C107" s="86"/>
      <c r="E107" s="74"/>
      <c r="H107" s="75"/>
    </row>
    <row r="108" spans="1:8" ht="12.75">
      <c r="A108" s="85"/>
      <c r="C108" s="86"/>
      <c r="E108" s="74"/>
      <c r="H108" s="75"/>
    </row>
    <row r="109" spans="1:8" ht="12.75">
      <c r="A109" s="85"/>
      <c r="C109" s="86"/>
      <c r="E109" s="74"/>
      <c r="H109" s="75"/>
    </row>
    <row r="110" spans="1:8" ht="12.75">
      <c r="A110" s="85"/>
      <c r="C110" s="86"/>
      <c r="E110" s="74"/>
      <c r="H110" s="75"/>
    </row>
    <row r="111" spans="3:8" ht="12.75">
      <c r="C111" s="74"/>
      <c r="D111" s="74"/>
      <c r="E111" s="74"/>
      <c r="H111" s="75"/>
    </row>
  </sheetData>
  <sheetProtection/>
  <mergeCells count="8">
    <mergeCell ref="A1:I1"/>
    <mergeCell ref="B2:E2"/>
    <mergeCell ref="F2:I2"/>
    <mergeCell ref="C3:E3"/>
    <mergeCell ref="G3:I3"/>
    <mergeCell ref="A3:A4"/>
    <mergeCell ref="B3:B4"/>
    <mergeCell ref="F3:F4"/>
  </mergeCells>
  <printOptions verticalCentered="1"/>
  <pageMargins left="1.8897637795275593" right="0.7874015748031497" top="0.5118110236220472" bottom="0.7874015748031497" header="0" footer="0.5905511811023623"/>
  <pageSetup fitToHeight="1" fitToWidth="1" horizontalDpi="600" verticalDpi="600" orientation="landscape" paperSize="119" r:id="rId1"/>
  <headerFooter alignWithMargins="0">
    <oddFooter>&amp;C6</oddFooter>
  </headerFooter>
</worksheet>
</file>

<file path=xl/worksheets/sheet6.xml><?xml version="1.0" encoding="utf-8"?>
<worksheet xmlns="http://schemas.openxmlformats.org/spreadsheetml/2006/main" xmlns:r="http://schemas.openxmlformats.org/officeDocument/2006/relationships">
  <sheetPr>
    <tabColor theme="0"/>
    <pageSetUpPr fitToPage="1"/>
  </sheetPr>
  <dimension ref="A1:M68"/>
  <sheetViews>
    <sheetView view="pageBreakPreview" zoomScaleSheetLayoutView="100" zoomScalePageLayoutView="0" workbookViewId="0" topLeftCell="A1">
      <selection activeCell="K16" sqref="K16"/>
    </sheetView>
  </sheetViews>
  <sheetFormatPr defaultColWidth="11.00390625" defaultRowHeight="14.25"/>
  <cols>
    <col min="1" max="1" width="14.625" style="11" bestFit="1" customWidth="1"/>
    <col min="2" max="4" width="10.875" style="11" bestFit="1" customWidth="1"/>
    <col min="5" max="5" width="11.125" style="11" customWidth="1"/>
    <col min="6" max="8" width="10.875" style="11" bestFit="1" customWidth="1"/>
    <col min="9" max="9" width="11.125" style="11" customWidth="1"/>
    <col min="10" max="10" width="11.50390625" style="11" customWidth="1"/>
    <col min="11" max="11" width="11.00390625" style="11" customWidth="1"/>
    <col min="12" max="12" width="11.00390625" style="95" customWidth="1"/>
    <col min="13" max="13" width="11.875" style="11" bestFit="1" customWidth="1"/>
    <col min="14" max="16384" width="11.00390625" style="11" customWidth="1"/>
  </cols>
  <sheetData>
    <row r="1" spans="1:12" ht="12.75">
      <c r="A1" s="543" t="s">
        <v>380</v>
      </c>
      <c r="B1" s="543"/>
      <c r="C1" s="543"/>
      <c r="D1" s="543"/>
      <c r="E1" s="543"/>
      <c r="F1" s="543"/>
      <c r="G1" s="543"/>
      <c r="H1" s="543"/>
      <c r="I1" s="543"/>
      <c r="J1" s="543"/>
      <c r="K1" s="55"/>
      <c r="L1" s="55"/>
    </row>
    <row r="2" spans="1:10" ht="14.25">
      <c r="A2" s="344"/>
      <c r="B2" s="344"/>
      <c r="C2" s="344"/>
      <c r="D2" s="344"/>
      <c r="E2" s="344"/>
      <c r="F2" s="344"/>
      <c r="G2" s="344"/>
      <c r="H2" s="344"/>
      <c r="I2" s="344"/>
      <c r="J2" s="344"/>
    </row>
    <row r="3" spans="1:10" ht="12.75">
      <c r="A3" s="544" t="s">
        <v>52</v>
      </c>
      <c r="B3" s="547" t="s">
        <v>127</v>
      </c>
      <c r="C3" s="547"/>
      <c r="D3" s="547"/>
      <c r="E3" s="547"/>
      <c r="F3" s="548" t="s">
        <v>349</v>
      </c>
      <c r="G3" s="547"/>
      <c r="H3" s="547"/>
      <c r="I3" s="547"/>
      <c r="J3" s="549"/>
    </row>
    <row r="4" spans="1:10" ht="12.75">
      <c r="A4" s="545"/>
      <c r="B4" s="544">
        <v>2014</v>
      </c>
      <c r="C4" s="548" t="s">
        <v>396</v>
      </c>
      <c r="D4" s="547"/>
      <c r="E4" s="547"/>
      <c r="F4" s="544">
        <v>2014</v>
      </c>
      <c r="G4" s="548" t="str">
        <f>C4</f>
        <v>Enero- julio</v>
      </c>
      <c r="H4" s="547"/>
      <c r="I4" s="547"/>
      <c r="J4" s="549"/>
    </row>
    <row r="5" spans="1:10" ht="25.5">
      <c r="A5" s="546"/>
      <c r="B5" s="546"/>
      <c r="C5" s="502">
        <v>2014</v>
      </c>
      <c r="D5" s="502">
        <v>2015</v>
      </c>
      <c r="E5" s="504" t="s">
        <v>364</v>
      </c>
      <c r="F5" s="546"/>
      <c r="G5" s="502">
        <v>2014</v>
      </c>
      <c r="H5" s="502">
        <v>2015</v>
      </c>
      <c r="I5" s="504" t="s">
        <v>364</v>
      </c>
      <c r="J5" s="505" t="s">
        <v>359</v>
      </c>
    </row>
    <row r="6" spans="1:13" ht="12.75">
      <c r="A6" s="347" t="s">
        <v>4</v>
      </c>
      <c r="B6" s="506">
        <v>31880</v>
      </c>
      <c r="C6" s="506">
        <v>18325</v>
      </c>
      <c r="D6" s="506">
        <v>27779</v>
      </c>
      <c r="E6" s="507">
        <v>51.6</v>
      </c>
      <c r="F6" s="506">
        <v>110472</v>
      </c>
      <c r="G6" s="506">
        <v>62920</v>
      </c>
      <c r="H6" s="506">
        <v>93410</v>
      </c>
      <c r="I6" s="507">
        <v>48.5</v>
      </c>
      <c r="J6" s="507">
        <v>11.6</v>
      </c>
      <c r="L6" s="436">
        <f>+H6/D6</f>
        <v>3.362612045070017</v>
      </c>
      <c r="M6" s="400"/>
    </row>
    <row r="7" spans="1:13" ht="12.75">
      <c r="A7" s="401" t="s">
        <v>107</v>
      </c>
      <c r="B7" s="506">
        <v>38183</v>
      </c>
      <c r="C7" s="506">
        <v>21911</v>
      </c>
      <c r="D7" s="506">
        <v>22883</v>
      </c>
      <c r="E7" s="507">
        <v>4.4</v>
      </c>
      <c r="F7" s="506">
        <v>148892</v>
      </c>
      <c r="G7" s="506">
        <v>84448</v>
      </c>
      <c r="H7" s="506">
        <v>88919</v>
      </c>
      <c r="I7" s="507">
        <v>5.3</v>
      </c>
      <c r="J7" s="507">
        <v>11.1</v>
      </c>
      <c r="M7" s="400"/>
    </row>
    <row r="8" spans="1:13" ht="12.75">
      <c r="A8" s="401" t="s">
        <v>0</v>
      </c>
      <c r="B8" s="506">
        <v>57319</v>
      </c>
      <c r="C8" s="506">
        <v>32549</v>
      </c>
      <c r="D8" s="506">
        <v>30771</v>
      </c>
      <c r="E8" s="507">
        <v>-5.5</v>
      </c>
      <c r="F8" s="506">
        <v>177486</v>
      </c>
      <c r="G8" s="506">
        <v>101579</v>
      </c>
      <c r="H8" s="506">
        <v>88666</v>
      </c>
      <c r="I8" s="507">
        <v>-12.7</v>
      </c>
      <c r="J8" s="507">
        <v>11.1</v>
      </c>
      <c r="M8" s="400"/>
    </row>
    <row r="9" spans="1:13" ht="12.75">
      <c r="A9" s="401" t="s">
        <v>1</v>
      </c>
      <c r="B9" s="506">
        <v>42168</v>
      </c>
      <c r="C9" s="506">
        <v>24625</v>
      </c>
      <c r="D9" s="506">
        <v>29233</v>
      </c>
      <c r="E9" s="507">
        <v>18.7</v>
      </c>
      <c r="F9" s="506">
        <v>124703</v>
      </c>
      <c r="G9" s="506">
        <v>74011</v>
      </c>
      <c r="H9" s="506">
        <v>87457</v>
      </c>
      <c r="I9" s="507">
        <v>18.2</v>
      </c>
      <c r="J9" s="507">
        <v>10.9</v>
      </c>
      <c r="M9" s="400"/>
    </row>
    <row r="10" spans="1:13" ht="12.75">
      <c r="A10" s="401" t="s">
        <v>3</v>
      </c>
      <c r="B10" s="506">
        <v>33852</v>
      </c>
      <c r="C10" s="506">
        <v>19883</v>
      </c>
      <c r="D10" s="506">
        <v>20078</v>
      </c>
      <c r="E10" s="507">
        <v>1</v>
      </c>
      <c r="F10" s="506">
        <v>109207</v>
      </c>
      <c r="G10" s="506">
        <v>62688</v>
      </c>
      <c r="H10" s="506">
        <v>59599</v>
      </c>
      <c r="I10" s="507">
        <v>-4.9</v>
      </c>
      <c r="J10" s="507">
        <v>7.4</v>
      </c>
      <c r="M10" s="400"/>
    </row>
    <row r="11" spans="1:13" ht="12.75">
      <c r="A11" s="401" t="s">
        <v>397</v>
      </c>
      <c r="B11" s="506">
        <v>30225</v>
      </c>
      <c r="C11" s="506">
        <v>17288</v>
      </c>
      <c r="D11" s="506">
        <v>16087</v>
      </c>
      <c r="E11" s="507">
        <v>-6.9</v>
      </c>
      <c r="F11" s="506">
        <v>98637</v>
      </c>
      <c r="G11" s="506">
        <v>58140</v>
      </c>
      <c r="H11" s="506">
        <v>46975</v>
      </c>
      <c r="I11" s="507">
        <v>-19.2</v>
      </c>
      <c r="J11" s="507">
        <v>5.9</v>
      </c>
      <c r="M11" s="400"/>
    </row>
    <row r="12" spans="1:13" ht="12.75">
      <c r="A12" s="401" t="s">
        <v>2</v>
      </c>
      <c r="B12" s="506">
        <v>12942</v>
      </c>
      <c r="C12" s="506">
        <v>7452</v>
      </c>
      <c r="D12" s="506">
        <v>7747</v>
      </c>
      <c r="E12" s="507">
        <v>4</v>
      </c>
      <c r="F12" s="506">
        <v>65713</v>
      </c>
      <c r="G12" s="506">
        <v>37451</v>
      </c>
      <c r="H12" s="506">
        <v>35219</v>
      </c>
      <c r="I12" s="507">
        <v>-6</v>
      </c>
      <c r="J12" s="507">
        <v>4.4</v>
      </c>
      <c r="M12" s="400"/>
    </row>
    <row r="13" spans="1:13" ht="12.75">
      <c r="A13" s="401" t="s">
        <v>6</v>
      </c>
      <c r="B13" s="506">
        <v>11051</v>
      </c>
      <c r="C13" s="506">
        <v>5828</v>
      </c>
      <c r="D13" s="506">
        <v>7074</v>
      </c>
      <c r="E13" s="507">
        <v>21.4</v>
      </c>
      <c r="F13" s="506">
        <v>44695</v>
      </c>
      <c r="G13" s="506">
        <v>23828</v>
      </c>
      <c r="H13" s="506">
        <v>23714</v>
      </c>
      <c r="I13" s="507">
        <v>-0.5</v>
      </c>
      <c r="J13" s="507">
        <v>3</v>
      </c>
      <c r="M13" s="400"/>
    </row>
    <row r="14" spans="1:13" ht="12.75">
      <c r="A14" s="401" t="s">
        <v>360</v>
      </c>
      <c r="B14" s="506">
        <v>8390</v>
      </c>
      <c r="C14" s="506">
        <v>5390</v>
      </c>
      <c r="D14" s="506">
        <v>4914</v>
      </c>
      <c r="E14" s="507">
        <v>-8.8</v>
      </c>
      <c r="F14" s="506">
        <v>37055</v>
      </c>
      <c r="G14" s="506">
        <v>23479</v>
      </c>
      <c r="H14" s="506">
        <v>22354</v>
      </c>
      <c r="I14" s="507">
        <v>-4.8</v>
      </c>
      <c r="J14" s="507">
        <v>2.8</v>
      </c>
      <c r="M14" s="400"/>
    </row>
    <row r="15" spans="1:13" ht="12.75">
      <c r="A15" s="401" t="s">
        <v>384</v>
      </c>
      <c r="B15" s="506">
        <v>12889</v>
      </c>
      <c r="C15" s="506">
        <v>7115</v>
      </c>
      <c r="D15" s="506">
        <v>7519</v>
      </c>
      <c r="E15" s="507">
        <v>5.7</v>
      </c>
      <c r="F15" s="506">
        <v>43173</v>
      </c>
      <c r="G15" s="506">
        <v>23978</v>
      </c>
      <c r="H15" s="506">
        <v>21548</v>
      </c>
      <c r="I15" s="507">
        <v>-10.1</v>
      </c>
      <c r="J15" s="507">
        <v>2.7</v>
      </c>
      <c r="M15" s="400"/>
    </row>
    <row r="16" spans="1:13" ht="12.75">
      <c r="A16" s="401" t="s">
        <v>398</v>
      </c>
      <c r="B16" s="506">
        <v>278899</v>
      </c>
      <c r="C16" s="506">
        <v>160366</v>
      </c>
      <c r="D16" s="506">
        <v>174085</v>
      </c>
      <c r="E16" s="507">
        <v>8.6</v>
      </c>
      <c r="F16" s="506">
        <v>960033</v>
      </c>
      <c r="G16" s="506">
        <v>552522</v>
      </c>
      <c r="H16" s="506">
        <v>567861</v>
      </c>
      <c r="I16" s="507">
        <v>2.8</v>
      </c>
      <c r="J16" s="507">
        <v>70.8</v>
      </c>
      <c r="M16" s="400"/>
    </row>
    <row r="17" spans="1:13" ht="12.75">
      <c r="A17" s="401" t="s">
        <v>284</v>
      </c>
      <c r="B17" s="506">
        <v>134670</v>
      </c>
      <c r="C17" s="506">
        <v>74443</v>
      </c>
      <c r="D17" s="506">
        <v>69701</v>
      </c>
      <c r="E17" s="507">
        <v>-6.4</v>
      </c>
      <c r="F17" s="506">
        <v>461985</v>
      </c>
      <c r="G17" s="506">
        <v>251839</v>
      </c>
      <c r="H17" s="506">
        <v>234205</v>
      </c>
      <c r="I17" s="507">
        <v>-7</v>
      </c>
      <c r="J17" s="507">
        <v>29.2</v>
      </c>
      <c r="M17" s="400"/>
    </row>
    <row r="18" spans="1:13" ht="12.75">
      <c r="A18" s="401" t="s">
        <v>7</v>
      </c>
      <c r="B18" s="506">
        <v>413569</v>
      </c>
      <c r="C18" s="506">
        <v>234809</v>
      </c>
      <c r="D18" s="506">
        <v>243786</v>
      </c>
      <c r="E18" s="507">
        <v>3.8</v>
      </c>
      <c r="F18" s="506">
        <v>1422018</v>
      </c>
      <c r="G18" s="506">
        <v>804361</v>
      </c>
      <c r="H18" s="506">
        <v>802066</v>
      </c>
      <c r="I18" s="507">
        <v>-0.3</v>
      </c>
      <c r="J18" s="507">
        <v>100</v>
      </c>
      <c r="M18" s="400"/>
    </row>
    <row r="19" spans="1:10" ht="14.25">
      <c r="A19" s="509" t="s">
        <v>399</v>
      </c>
      <c r="B19" s="375"/>
      <c r="C19" s="375"/>
      <c r="D19" s="375"/>
      <c r="E19" s="375"/>
      <c r="F19" s="375"/>
      <c r="G19" s="375"/>
      <c r="H19" s="375"/>
      <c r="I19" s="375"/>
      <c r="J19" s="375"/>
    </row>
    <row r="20" spans="1:10" ht="14.25">
      <c r="A20" s="510" t="s">
        <v>348</v>
      </c>
      <c r="B20" s="324"/>
      <c r="C20" s="324"/>
      <c r="D20" s="324"/>
      <c r="E20" s="344"/>
      <c r="F20" s="344"/>
      <c r="G20" s="344"/>
      <c r="H20" s="344"/>
      <c r="I20" s="344"/>
      <c r="J20" s="344"/>
    </row>
    <row r="25" spans="1:10" ht="12.75">
      <c r="A25" s="471"/>
      <c r="B25" s="331"/>
      <c r="C25" s="331"/>
      <c r="D25" s="331"/>
      <c r="E25" s="471"/>
      <c r="F25" s="331"/>
      <c r="G25" s="331"/>
      <c r="H25" s="331"/>
      <c r="I25" s="471"/>
      <c r="J25" s="471"/>
    </row>
    <row r="26" spans="1:10" ht="12.75">
      <c r="A26" s="543" t="s">
        <v>379</v>
      </c>
      <c r="B26" s="543"/>
      <c r="C26" s="543"/>
      <c r="D26" s="543"/>
      <c r="E26" s="543"/>
      <c r="F26" s="543"/>
      <c r="G26" s="543"/>
      <c r="H26" s="543"/>
      <c r="I26" s="543"/>
      <c r="J26" s="543"/>
    </row>
    <row r="27" spans="1:10" ht="14.25">
      <c r="A27" s="344"/>
      <c r="B27" s="344"/>
      <c r="C27" s="344"/>
      <c r="D27" s="344"/>
      <c r="E27" s="344"/>
      <c r="F27" s="344"/>
      <c r="G27" s="344"/>
      <c r="H27" s="344"/>
      <c r="I27" s="344"/>
      <c r="J27" s="344"/>
    </row>
    <row r="28" spans="1:10" ht="12.75">
      <c r="A28" s="544" t="s">
        <v>8</v>
      </c>
      <c r="B28" s="547" t="s">
        <v>127</v>
      </c>
      <c r="C28" s="547"/>
      <c r="D28" s="547"/>
      <c r="E28" s="547"/>
      <c r="F28" s="548" t="s">
        <v>349</v>
      </c>
      <c r="G28" s="547"/>
      <c r="H28" s="547"/>
      <c r="I28" s="547"/>
      <c r="J28" s="549"/>
    </row>
    <row r="29" spans="1:10" ht="12.75">
      <c r="A29" s="545"/>
      <c r="B29" s="550">
        <v>2014</v>
      </c>
      <c r="C29" s="548" t="s">
        <v>396</v>
      </c>
      <c r="D29" s="547"/>
      <c r="E29" s="547"/>
      <c r="F29" s="550">
        <v>2014</v>
      </c>
      <c r="G29" s="548" t="str">
        <f>C29</f>
        <v>Enero- julio</v>
      </c>
      <c r="H29" s="547"/>
      <c r="I29" s="547"/>
      <c r="J29" s="549"/>
    </row>
    <row r="30" spans="1:10" ht="25.5">
      <c r="A30" s="546"/>
      <c r="B30" s="551"/>
      <c r="C30" s="503">
        <v>2014</v>
      </c>
      <c r="D30" s="503">
        <v>2015</v>
      </c>
      <c r="E30" s="504" t="s">
        <v>364</v>
      </c>
      <c r="F30" s="551"/>
      <c r="G30" s="503">
        <v>2014</v>
      </c>
      <c r="H30" s="503">
        <v>2015</v>
      </c>
      <c r="I30" s="504" t="s">
        <v>364</v>
      </c>
      <c r="J30" s="505" t="s">
        <v>359</v>
      </c>
    </row>
    <row r="31" spans="1:10" ht="12.75">
      <c r="A31" s="347" t="s">
        <v>107</v>
      </c>
      <c r="B31" s="348">
        <v>85992.5042</v>
      </c>
      <c r="C31" s="348">
        <v>62655.4032</v>
      </c>
      <c r="D31" s="348">
        <v>46814.478</v>
      </c>
      <c r="E31" s="508">
        <v>-0.25282616328291385</v>
      </c>
      <c r="F31" s="348">
        <v>66836.18021</v>
      </c>
      <c r="G31" s="348">
        <v>48832.53415</v>
      </c>
      <c r="H31" s="348">
        <v>32248.99661</v>
      </c>
      <c r="I31" s="508">
        <v>-0.3396001831291403</v>
      </c>
      <c r="J31" s="508">
        <v>0.18485395244668468</v>
      </c>
    </row>
    <row r="32" spans="1:10" ht="12.75">
      <c r="A32" s="401" t="s">
        <v>0</v>
      </c>
      <c r="B32" s="348">
        <v>46458.447100000005</v>
      </c>
      <c r="C32" s="348">
        <v>26703.1411</v>
      </c>
      <c r="D32" s="348">
        <v>30040.656</v>
      </c>
      <c r="E32" s="508">
        <v>0.12498585419226194</v>
      </c>
      <c r="F32" s="348">
        <v>49270.84702</v>
      </c>
      <c r="G32" s="348">
        <v>28353.45825</v>
      </c>
      <c r="H32" s="348">
        <v>29669.22896</v>
      </c>
      <c r="I32" s="508">
        <v>0.04640600445979115</v>
      </c>
      <c r="J32" s="508">
        <v>0.17006650797938236</v>
      </c>
    </row>
    <row r="33" spans="1:10" ht="12.75">
      <c r="A33" s="401" t="s">
        <v>4</v>
      </c>
      <c r="B33" s="348">
        <v>55141.9421</v>
      </c>
      <c r="C33" s="348">
        <v>21031.219100000002</v>
      </c>
      <c r="D33" s="348">
        <v>47863.31</v>
      </c>
      <c r="E33" s="508">
        <v>1.275821947002587</v>
      </c>
      <c r="F33" s="348">
        <v>35117.4702</v>
      </c>
      <c r="G33" s="348">
        <v>14404.84701</v>
      </c>
      <c r="H33" s="348">
        <v>26286.85942</v>
      </c>
      <c r="I33" s="508">
        <v>0.8248621038287585</v>
      </c>
      <c r="J33" s="508">
        <v>0.15067848218541413</v>
      </c>
    </row>
    <row r="34" spans="1:10" ht="12.75">
      <c r="A34" s="401" t="s">
        <v>5</v>
      </c>
      <c r="B34" s="348">
        <v>32761.407030000002</v>
      </c>
      <c r="C34" s="348">
        <v>20214.589030000003</v>
      </c>
      <c r="D34" s="348">
        <v>22437.394</v>
      </c>
      <c r="E34" s="508">
        <v>0.1099604333633093</v>
      </c>
      <c r="F34" s="348">
        <v>28556.67521</v>
      </c>
      <c r="G34" s="348">
        <v>18057.27478</v>
      </c>
      <c r="H34" s="348">
        <v>16832.21152</v>
      </c>
      <c r="I34" s="508">
        <v>-0.06784319754367729</v>
      </c>
      <c r="J34" s="508">
        <v>0.09648364770908195</v>
      </c>
    </row>
    <row r="35" spans="1:10" ht="12.75">
      <c r="A35" s="401" t="s">
        <v>1</v>
      </c>
      <c r="B35" s="348">
        <v>20839.787</v>
      </c>
      <c r="C35" s="348">
        <v>12387.642</v>
      </c>
      <c r="D35" s="348">
        <v>16335.3135</v>
      </c>
      <c r="E35" s="508">
        <v>0.31867820364844257</v>
      </c>
      <c r="F35" s="348">
        <v>19953.537620000003</v>
      </c>
      <c r="G35" s="348">
        <v>11883.22056</v>
      </c>
      <c r="H35" s="348">
        <v>14129.75898</v>
      </c>
      <c r="I35" s="508">
        <v>0.18905131051442847</v>
      </c>
      <c r="J35" s="508">
        <v>0.08099296316593324</v>
      </c>
    </row>
    <row r="36" spans="1:10" ht="12.75">
      <c r="A36" s="401" t="s">
        <v>377</v>
      </c>
      <c r="B36" s="348">
        <v>8029.684</v>
      </c>
      <c r="C36" s="348">
        <v>5184.008</v>
      </c>
      <c r="D36" s="348">
        <v>5864.156</v>
      </c>
      <c r="E36" s="508">
        <v>0.1312011864179221</v>
      </c>
      <c r="F36" s="348">
        <v>14953.05554</v>
      </c>
      <c r="G36" s="348">
        <v>9609.951509999999</v>
      </c>
      <c r="H36" s="348">
        <v>9623.93579</v>
      </c>
      <c r="I36" s="508">
        <v>0.0014551873633750212</v>
      </c>
      <c r="J36" s="508">
        <v>0.055165206855550805</v>
      </c>
    </row>
    <row r="37" spans="1:10" ht="12.75">
      <c r="A37" s="401" t="s">
        <v>6</v>
      </c>
      <c r="B37" s="348">
        <v>20968.929</v>
      </c>
      <c r="C37" s="348">
        <v>8186.338</v>
      </c>
      <c r="D37" s="348">
        <v>7572.655</v>
      </c>
      <c r="E37" s="508">
        <v>-0.07496428806140176</v>
      </c>
      <c r="F37" s="348">
        <v>13748.74488</v>
      </c>
      <c r="G37" s="348">
        <v>9640.6633</v>
      </c>
      <c r="H37" s="348">
        <v>7671.93647</v>
      </c>
      <c r="I37" s="508">
        <v>-0.20421072375798055</v>
      </c>
      <c r="J37" s="508">
        <v>0.043976183090285795</v>
      </c>
    </row>
    <row r="38" spans="1:10" ht="12.75">
      <c r="A38" s="401" t="s">
        <v>2</v>
      </c>
      <c r="B38" s="348">
        <v>11838.403</v>
      </c>
      <c r="C38" s="348">
        <v>13796.073</v>
      </c>
      <c r="D38" s="348">
        <v>12620.4576</v>
      </c>
      <c r="E38" s="508">
        <v>-0.08521377061429003</v>
      </c>
      <c r="F38" s="348">
        <v>14181.10428</v>
      </c>
      <c r="G38" s="348">
        <v>8918.41738</v>
      </c>
      <c r="H38" s="348">
        <v>7654.08778</v>
      </c>
      <c r="I38" s="508">
        <v>-0.1417661392295143</v>
      </c>
      <c r="J38" s="508">
        <v>0.04387387290270394</v>
      </c>
    </row>
    <row r="39" spans="1:10" ht="12.75">
      <c r="A39" s="401" t="s">
        <v>376</v>
      </c>
      <c r="B39" s="348">
        <v>6452.988</v>
      </c>
      <c r="C39" s="348">
        <v>4131.324</v>
      </c>
      <c r="D39" s="348">
        <v>4015.418</v>
      </c>
      <c r="E39" s="508">
        <v>-0.02805541274419532</v>
      </c>
      <c r="F39" s="348">
        <v>12010.639869999999</v>
      </c>
      <c r="G39" s="348">
        <v>7825.50101</v>
      </c>
      <c r="H39" s="348">
        <v>6193.25052</v>
      </c>
      <c r="I39" s="508">
        <v>-0.20858095704213575</v>
      </c>
      <c r="J39" s="508">
        <v>0.035500231246248536</v>
      </c>
    </row>
    <row r="40" spans="1:10" ht="12.75">
      <c r="A40" s="401" t="s">
        <v>397</v>
      </c>
      <c r="B40" s="348">
        <v>6777.088</v>
      </c>
      <c r="C40" s="348">
        <v>4176.482</v>
      </c>
      <c r="D40" s="348">
        <v>4777.642</v>
      </c>
      <c r="E40" s="508">
        <v>0.1439393250108585</v>
      </c>
      <c r="F40" s="348">
        <v>6987.39488</v>
      </c>
      <c r="G40" s="348">
        <v>4380.15509</v>
      </c>
      <c r="H40" s="348">
        <v>4635.54072</v>
      </c>
      <c r="I40" s="508">
        <v>0.05830515695278726</v>
      </c>
      <c r="J40" s="508">
        <v>0.026571308068352034</v>
      </c>
    </row>
    <row r="41" spans="1:10" ht="12.75">
      <c r="A41" s="401" t="s">
        <v>365</v>
      </c>
      <c r="B41" s="348">
        <v>295261.17943</v>
      </c>
      <c r="C41" s="348">
        <v>178466.21943</v>
      </c>
      <c r="D41" s="348">
        <v>198341.4801</v>
      </c>
      <c r="E41" s="508">
        <v>0.11136707402375201</v>
      </c>
      <c r="F41" s="348">
        <v>261615.64971</v>
      </c>
      <c r="G41" s="348">
        <v>161906.02304000003</v>
      </c>
      <c r="H41" s="348">
        <v>154945.80677000002</v>
      </c>
      <c r="I41" s="508">
        <v>-0.04298923622057249</v>
      </c>
      <c r="J41" s="508">
        <v>0.8881623556496375</v>
      </c>
    </row>
    <row r="42" spans="1:10" ht="12.75">
      <c r="A42" s="401" t="s">
        <v>284</v>
      </c>
      <c r="B42" s="348">
        <v>34156.25613999998</v>
      </c>
      <c r="C42" s="348">
        <v>20771.329139999987</v>
      </c>
      <c r="D42" s="348">
        <v>21592.62819999999</v>
      </c>
      <c r="E42" s="508">
        <v>0.03954003397974182</v>
      </c>
      <c r="F42" s="348">
        <v>35142.74465999994</v>
      </c>
      <c r="G42" s="348">
        <v>20404.67405000004</v>
      </c>
      <c r="H42" s="348">
        <v>19510.81795000002</v>
      </c>
      <c r="I42" s="508">
        <v>-0.04380643855470079</v>
      </c>
      <c r="J42" s="508">
        <v>0.11183764435036248</v>
      </c>
    </row>
    <row r="43" spans="1:10" ht="12.75">
      <c r="A43" s="401" t="s">
        <v>7</v>
      </c>
      <c r="B43" s="348">
        <v>329417.43557</v>
      </c>
      <c r="C43" s="348">
        <v>199237.54856999998</v>
      </c>
      <c r="D43" s="348">
        <v>219934.1083</v>
      </c>
      <c r="E43" s="508">
        <v>0.1038788113914606</v>
      </c>
      <c r="F43" s="348">
        <v>296758.39436999994</v>
      </c>
      <c r="G43" s="348">
        <v>182310.69709000006</v>
      </c>
      <c r="H43" s="348">
        <v>174456.62472000002</v>
      </c>
      <c r="I43" s="508">
        <v>-0.043080699571472536</v>
      </c>
      <c r="J43" s="508">
        <v>1</v>
      </c>
    </row>
    <row r="44" spans="1:10" ht="14.25">
      <c r="A44" s="509" t="s">
        <v>378</v>
      </c>
      <c r="B44" s="375"/>
      <c r="C44" s="375"/>
      <c r="D44" s="375"/>
      <c r="E44" s="375"/>
      <c r="F44" s="375"/>
      <c r="G44" s="375"/>
      <c r="H44" s="375"/>
      <c r="I44" s="375"/>
      <c r="J44" s="375"/>
    </row>
    <row r="45" spans="1:10" ht="14.25">
      <c r="A45" s="510" t="s">
        <v>348</v>
      </c>
      <c r="B45" s="324"/>
      <c r="C45" s="324"/>
      <c r="D45" s="324"/>
      <c r="E45" s="344"/>
      <c r="F45" s="344"/>
      <c r="G45" s="344"/>
      <c r="H45" s="344"/>
      <c r="I45" s="344"/>
      <c r="J45" s="344"/>
    </row>
    <row r="48" spans="3:8" ht="12.75">
      <c r="C48" s="476"/>
      <c r="D48" s="476"/>
      <c r="F48" s="476"/>
      <c r="G48" s="476"/>
      <c r="H48" s="476"/>
    </row>
    <row r="49" spans="2:8" ht="12.75">
      <c r="B49" s="476"/>
      <c r="C49" s="487"/>
      <c r="D49" s="487"/>
      <c r="F49" s="487"/>
      <c r="G49" s="487"/>
      <c r="H49" s="487"/>
    </row>
    <row r="50" spans="2:8" ht="12.75">
      <c r="B50" s="487"/>
      <c r="C50" s="487"/>
      <c r="D50" s="487"/>
      <c r="F50" s="487"/>
      <c r="G50" s="487"/>
      <c r="H50" s="487"/>
    </row>
    <row r="51" spans="2:8" ht="12.75">
      <c r="B51" s="487"/>
      <c r="C51" s="487"/>
      <c r="D51" s="487"/>
      <c r="F51" s="487"/>
      <c r="G51" s="487"/>
      <c r="H51" s="487"/>
    </row>
    <row r="52" spans="2:8" ht="12.75">
      <c r="B52" s="487"/>
      <c r="C52" s="487"/>
      <c r="D52" s="487"/>
      <c r="F52" s="487"/>
      <c r="G52" s="487"/>
      <c r="H52" s="487"/>
    </row>
    <row r="53" spans="2:8" ht="12.75">
      <c r="B53" s="487"/>
      <c r="C53" s="487"/>
      <c r="D53" s="487"/>
      <c r="F53" s="487"/>
      <c r="G53" s="487"/>
      <c r="H53" s="487"/>
    </row>
    <row r="54" spans="2:8" ht="12.75">
      <c r="B54" s="487"/>
      <c r="C54" s="487"/>
      <c r="D54" s="487"/>
      <c r="F54" s="487"/>
      <c r="G54" s="487"/>
      <c r="H54" s="487"/>
    </row>
    <row r="55" spans="2:8" ht="12.75">
      <c r="B55" s="487"/>
      <c r="C55" s="487"/>
      <c r="D55" s="487"/>
      <c r="F55" s="487"/>
      <c r="G55" s="487"/>
      <c r="H55" s="487"/>
    </row>
    <row r="56" spans="2:8" ht="12.75">
      <c r="B56" s="487"/>
      <c r="C56" s="487"/>
      <c r="D56" s="487"/>
      <c r="F56" s="487"/>
      <c r="G56" s="487"/>
      <c r="H56" s="487"/>
    </row>
    <row r="57" spans="2:8" ht="12.75">
      <c r="B57" s="487"/>
      <c r="C57" s="487"/>
      <c r="D57" s="487"/>
      <c r="F57" s="487"/>
      <c r="G57" s="487"/>
      <c r="H57" s="487"/>
    </row>
    <row r="58" spans="2:8" ht="12.75">
      <c r="B58" s="487"/>
      <c r="C58" s="487"/>
      <c r="D58" s="487"/>
      <c r="F58" s="487"/>
      <c r="G58" s="487"/>
      <c r="H58" s="487"/>
    </row>
    <row r="59" spans="2:8" ht="12.75">
      <c r="B59" s="487"/>
      <c r="C59" s="487"/>
      <c r="D59" s="487"/>
      <c r="F59" s="487"/>
      <c r="G59" s="487"/>
      <c r="H59" s="487"/>
    </row>
    <row r="60" spans="2:8" ht="12.75">
      <c r="B60" s="487"/>
      <c r="C60" s="487"/>
      <c r="D60" s="487"/>
      <c r="F60" s="487"/>
      <c r="G60" s="487"/>
      <c r="H60" s="487"/>
    </row>
    <row r="61" spans="2:8" ht="12.75">
      <c r="B61" s="487"/>
      <c r="C61" s="487"/>
      <c r="D61" s="487"/>
      <c r="F61" s="487"/>
      <c r="G61" s="487"/>
      <c r="H61" s="487"/>
    </row>
    <row r="62" spans="2:4" ht="12.75">
      <c r="B62" s="487"/>
      <c r="C62" s="487"/>
      <c r="D62" s="487"/>
    </row>
    <row r="63" spans="2:4" ht="12.75">
      <c r="B63" s="487"/>
      <c r="C63" s="487"/>
      <c r="D63" s="487"/>
    </row>
    <row r="64" spans="2:4" ht="12.75">
      <c r="B64" s="487"/>
      <c r="C64" s="487"/>
      <c r="D64" s="487"/>
    </row>
    <row r="65" spans="2:4" ht="12.75">
      <c r="B65" s="487"/>
      <c r="C65" s="487"/>
      <c r="D65" s="487"/>
    </row>
    <row r="66" spans="2:4" ht="12.75">
      <c r="B66" s="487"/>
      <c r="C66" s="487"/>
      <c r="D66" s="487"/>
    </row>
    <row r="67" spans="2:4" ht="12.75">
      <c r="B67" s="487"/>
      <c r="C67" s="487"/>
      <c r="D67" s="487"/>
    </row>
    <row r="68" spans="2:4" ht="12.75">
      <c r="B68" s="487"/>
      <c r="C68" s="487"/>
      <c r="D68" s="487"/>
    </row>
  </sheetData>
  <sheetProtection/>
  <mergeCells count="16">
    <mergeCell ref="A26:J26"/>
    <mergeCell ref="A28:A30"/>
    <mergeCell ref="B28:E28"/>
    <mergeCell ref="F28:J28"/>
    <mergeCell ref="B29:B30"/>
    <mergeCell ref="C29:E29"/>
    <mergeCell ref="F29:F30"/>
    <mergeCell ref="G29:J29"/>
    <mergeCell ref="A1:J1"/>
    <mergeCell ref="A3:A5"/>
    <mergeCell ref="B3:E3"/>
    <mergeCell ref="F3:J3"/>
    <mergeCell ref="B4:B5"/>
    <mergeCell ref="C4:E4"/>
    <mergeCell ref="F4:F5"/>
    <mergeCell ref="G4:J4"/>
  </mergeCells>
  <printOptions/>
  <pageMargins left="0.7480314960629921" right="0.7480314960629921" top="0.984251968503937" bottom="0.984251968503937" header="0.5118110236220472" footer="0.5118110236220472"/>
  <pageSetup fitToHeight="1" fitToWidth="1" horizontalDpi="600" verticalDpi="600" orientation="landscape" scale="80" r:id="rId1"/>
  <headerFooter>
    <oddFooter>&amp;C&amp;10 7</oddFooter>
  </headerFooter>
</worksheet>
</file>

<file path=xl/worksheets/sheet7.xml><?xml version="1.0" encoding="utf-8"?>
<worksheet xmlns="http://schemas.openxmlformats.org/spreadsheetml/2006/main" xmlns:r="http://schemas.openxmlformats.org/officeDocument/2006/relationships">
  <sheetPr>
    <tabColor theme="0"/>
    <pageSetUpPr fitToPage="1"/>
  </sheetPr>
  <dimension ref="H2:AN135"/>
  <sheetViews>
    <sheetView view="pageBreakPreview" zoomScaleNormal="90" zoomScaleSheetLayoutView="100" zoomScalePageLayoutView="0" workbookViewId="0" topLeftCell="A16">
      <selection activeCell="J16" sqref="J16"/>
    </sheetView>
  </sheetViews>
  <sheetFormatPr defaultColWidth="11.00390625" defaultRowHeight="14.25"/>
  <cols>
    <col min="7" max="7" width="13.75390625" style="0" customWidth="1"/>
    <col min="20" max="20" width="11.00390625" style="64" customWidth="1"/>
    <col min="21" max="21" width="6.875" style="64" bestFit="1" customWidth="1"/>
    <col min="22" max="33" width="11.00390625" style="64" customWidth="1"/>
  </cols>
  <sheetData>
    <row r="2" spans="15:38" ht="14.25">
      <c r="O2" s="147"/>
      <c r="P2" s="147"/>
      <c r="Q2" s="147"/>
      <c r="R2" s="147"/>
      <c r="S2" s="147"/>
      <c r="T2" s="147"/>
      <c r="U2" s="147"/>
      <c r="V2" s="147"/>
      <c r="W2" s="147"/>
      <c r="X2" s="147"/>
      <c r="Y2" s="147"/>
      <c r="Z2" s="147"/>
      <c r="AA2" s="147"/>
      <c r="AB2" s="147"/>
      <c r="AC2" s="147"/>
      <c r="AD2" s="147"/>
      <c r="AE2" s="147"/>
      <c r="AF2" s="147"/>
      <c r="AG2" s="147"/>
      <c r="AH2" s="147"/>
      <c r="AI2" s="147"/>
      <c r="AJ2" s="147"/>
      <c r="AK2" s="147"/>
      <c r="AL2" s="147"/>
    </row>
    <row r="3" spans="15:38" ht="14.25">
      <c r="O3" s="147"/>
      <c r="P3" s="147"/>
      <c r="Q3" s="147"/>
      <c r="R3" s="147"/>
      <c r="S3" s="147"/>
      <c r="T3" s="147"/>
      <c r="U3" s="147"/>
      <c r="V3" s="147" t="s">
        <v>16</v>
      </c>
      <c r="W3" s="147"/>
      <c r="X3" s="147"/>
      <c r="Y3" s="147"/>
      <c r="Z3" s="147"/>
      <c r="AA3" s="147"/>
      <c r="AB3" s="147"/>
      <c r="AC3" s="147"/>
      <c r="AD3" s="147"/>
      <c r="AE3" s="147"/>
      <c r="AF3" s="147"/>
      <c r="AG3" s="147"/>
      <c r="AH3" s="147"/>
      <c r="AI3" s="147"/>
      <c r="AJ3" s="147"/>
      <c r="AK3" s="147"/>
      <c r="AL3" s="147"/>
    </row>
    <row r="4" spans="15:38" ht="14.25">
      <c r="O4" s="147"/>
      <c r="P4" s="147"/>
      <c r="Q4" s="147"/>
      <c r="R4" s="147"/>
      <c r="S4" s="147"/>
      <c r="T4" s="147"/>
      <c r="U4" s="147"/>
      <c r="V4" s="147" t="s">
        <v>17</v>
      </c>
      <c r="W4" s="147" t="s">
        <v>18</v>
      </c>
      <c r="X4" s="147" t="s">
        <v>19</v>
      </c>
      <c r="Y4" s="147" t="s">
        <v>20</v>
      </c>
      <c r="Z4" s="147" t="s">
        <v>21</v>
      </c>
      <c r="AA4" s="147" t="s">
        <v>22</v>
      </c>
      <c r="AB4" s="147" t="s">
        <v>23</v>
      </c>
      <c r="AC4" s="147" t="s">
        <v>24</v>
      </c>
      <c r="AD4" s="147" t="s">
        <v>25</v>
      </c>
      <c r="AE4" s="147" t="s">
        <v>26</v>
      </c>
      <c r="AF4" s="147" t="s">
        <v>27</v>
      </c>
      <c r="AG4" s="147" t="s">
        <v>28</v>
      </c>
      <c r="AH4" s="147"/>
      <c r="AI4" s="147"/>
      <c r="AJ4" s="147"/>
      <c r="AK4" s="147"/>
      <c r="AL4" s="147"/>
    </row>
    <row r="5" spans="15:38" ht="14.25">
      <c r="O5" s="147"/>
      <c r="P5" s="147"/>
      <c r="Q5" s="147"/>
      <c r="R5" s="147"/>
      <c r="S5" s="147"/>
      <c r="T5" s="147" t="s">
        <v>33</v>
      </c>
      <c r="U5" s="147">
        <v>2012</v>
      </c>
      <c r="V5" s="148">
        <v>30.157481</v>
      </c>
      <c r="W5" s="148">
        <v>22.334294</v>
      </c>
      <c r="X5" s="148">
        <v>30.83998</v>
      </c>
      <c r="Y5" s="148">
        <v>32.951272</v>
      </c>
      <c r="Z5" s="148">
        <v>38.247363</v>
      </c>
      <c r="AA5" s="148">
        <v>34.942395</v>
      </c>
      <c r="AB5" s="148">
        <v>35.473411</v>
      </c>
      <c r="AC5" s="148">
        <v>35.740946</v>
      </c>
      <c r="AD5" s="148">
        <v>33.165617</v>
      </c>
      <c r="AE5" s="148">
        <v>34.94094</v>
      </c>
      <c r="AF5" s="148">
        <v>41.918659</v>
      </c>
      <c r="AG5" s="148">
        <v>31.128872</v>
      </c>
      <c r="AH5" s="147"/>
      <c r="AI5" s="147"/>
      <c r="AJ5" s="147"/>
      <c r="AK5" s="147"/>
      <c r="AL5" s="147"/>
    </row>
    <row r="6" spans="13:40" ht="14.25">
      <c r="M6" s="64"/>
      <c r="O6" s="147"/>
      <c r="P6" s="147"/>
      <c r="Q6" s="147"/>
      <c r="R6" s="147"/>
      <c r="S6" s="147"/>
      <c r="T6" s="147" t="s">
        <v>33</v>
      </c>
      <c r="U6" s="147">
        <v>2013</v>
      </c>
      <c r="V6" s="148">
        <v>31.675444</v>
      </c>
      <c r="W6" s="148">
        <v>23.455881</v>
      </c>
      <c r="X6" s="148">
        <v>30.18329</v>
      </c>
      <c r="Y6" s="148">
        <v>28.164213</v>
      </c>
      <c r="Z6" s="148">
        <v>39.596317</v>
      </c>
      <c r="AA6" s="148">
        <v>31.373385</v>
      </c>
      <c r="AB6" s="148">
        <v>33.645507</v>
      </c>
      <c r="AC6" s="148">
        <v>36.73082</v>
      </c>
      <c r="AD6" s="148">
        <v>27.123791</v>
      </c>
      <c r="AE6" s="148">
        <v>45.488216</v>
      </c>
      <c r="AF6" s="148">
        <v>43.195421</v>
      </c>
      <c r="AG6" s="148">
        <v>29.175772</v>
      </c>
      <c r="AH6" s="147"/>
      <c r="AI6" s="148"/>
      <c r="AJ6" s="147"/>
      <c r="AK6" s="147"/>
      <c r="AL6" s="147"/>
      <c r="AM6" s="147"/>
      <c r="AN6" s="147"/>
    </row>
    <row r="7" spans="15:40" ht="14.25">
      <c r="O7" s="147"/>
      <c r="P7" s="147"/>
      <c r="Q7" s="147"/>
      <c r="R7" s="147"/>
      <c r="S7" s="147"/>
      <c r="T7" s="147" t="s">
        <v>33</v>
      </c>
      <c r="U7" s="147">
        <v>2014</v>
      </c>
      <c r="V7" s="148">
        <v>28.276974</v>
      </c>
      <c r="W7" s="148">
        <v>25.482768</v>
      </c>
      <c r="X7" s="148">
        <v>32.5546782592</v>
      </c>
      <c r="Y7" s="148">
        <v>41.9365742803</v>
      </c>
      <c r="Z7" s="148">
        <v>33.6729839392</v>
      </c>
      <c r="AA7" s="148">
        <v>32.1182413581</v>
      </c>
      <c r="AB7" s="148">
        <v>40.7649889934</v>
      </c>
      <c r="AC7" s="148">
        <v>35.2607572501</v>
      </c>
      <c r="AD7" s="148">
        <v>33.7503054631</v>
      </c>
      <c r="AE7" s="148">
        <v>40.907380897699994</v>
      </c>
      <c r="AF7" s="148">
        <v>38.472562892</v>
      </c>
      <c r="AG7" s="148">
        <v>30.369624494</v>
      </c>
      <c r="AH7" s="148"/>
      <c r="AI7" s="148"/>
      <c r="AJ7" s="148"/>
      <c r="AK7" s="148"/>
      <c r="AL7" s="147"/>
      <c r="AM7" s="147"/>
      <c r="AN7" s="147"/>
    </row>
    <row r="8" spans="15:40" ht="14.25">
      <c r="O8" s="147"/>
      <c r="P8" s="147"/>
      <c r="Q8" s="147"/>
      <c r="R8" s="147"/>
      <c r="S8" s="147"/>
      <c r="T8" s="147" t="s">
        <v>33</v>
      </c>
      <c r="U8" s="147">
        <v>2015</v>
      </c>
      <c r="V8" s="148">
        <v>34.9048730951</v>
      </c>
      <c r="W8" s="148">
        <v>25.3827261529</v>
      </c>
      <c r="X8" s="2">
        <v>29.0988840425</v>
      </c>
      <c r="Y8" s="2">
        <v>37.928668652199995</v>
      </c>
      <c r="Z8" s="2">
        <v>32.560458396899996</v>
      </c>
      <c r="AA8" s="2">
        <v>37.2452115853</v>
      </c>
      <c r="AB8" s="2">
        <v>46.664839737</v>
      </c>
      <c r="AC8" s="148"/>
      <c r="AD8" s="148"/>
      <c r="AE8" s="148"/>
      <c r="AF8" s="148"/>
      <c r="AG8" s="148"/>
      <c r="AH8" s="147"/>
      <c r="AI8" s="148"/>
      <c r="AJ8" s="148"/>
      <c r="AK8" s="148"/>
      <c r="AL8" s="147"/>
      <c r="AM8" s="147"/>
      <c r="AN8" s="147"/>
    </row>
    <row r="9" spans="15:40" ht="14.25">
      <c r="O9" s="147"/>
      <c r="P9" s="147"/>
      <c r="Q9" s="147"/>
      <c r="R9" s="147"/>
      <c r="S9" s="147"/>
      <c r="T9" s="147" t="s">
        <v>34</v>
      </c>
      <c r="U9" s="147">
        <v>2012</v>
      </c>
      <c r="V9" s="148">
        <v>101.821304</v>
      </c>
      <c r="W9" s="148">
        <v>72.734895</v>
      </c>
      <c r="X9" s="148">
        <v>101.974823</v>
      </c>
      <c r="Y9" s="148">
        <v>108.005459</v>
      </c>
      <c r="Z9" s="148">
        <v>125.73855</v>
      </c>
      <c r="AA9" s="148">
        <v>114.355967</v>
      </c>
      <c r="AB9" s="148">
        <v>119.375132</v>
      </c>
      <c r="AC9" s="148">
        <v>121.692721</v>
      </c>
      <c r="AD9" s="148">
        <v>109.279986</v>
      </c>
      <c r="AE9" s="148">
        <v>118.225306</v>
      </c>
      <c r="AF9" s="148">
        <v>138.209768</v>
      </c>
      <c r="AG9" s="148">
        <v>106.07702</v>
      </c>
      <c r="AH9" s="147"/>
      <c r="AI9" s="149"/>
      <c r="AJ9" s="149"/>
      <c r="AK9" s="149"/>
      <c r="AL9" s="147"/>
      <c r="AM9" s="147"/>
      <c r="AN9" s="147"/>
    </row>
    <row r="10" spans="15:40" ht="14.25">
      <c r="O10" s="147"/>
      <c r="P10" s="147"/>
      <c r="Q10" s="147"/>
      <c r="R10" s="147"/>
      <c r="S10" s="147"/>
      <c r="T10" s="147" t="s">
        <v>34</v>
      </c>
      <c r="U10" s="147">
        <v>2013</v>
      </c>
      <c r="V10" s="148">
        <v>108.47304</v>
      </c>
      <c r="W10" s="148">
        <v>77.514047</v>
      </c>
      <c r="X10" s="148">
        <v>101.391496</v>
      </c>
      <c r="Y10" s="148">
        <v>94.923038</v>
      </c>
      <c r="Z10" s="148">
        <v>131.630796</v>
      </c>
      <c r="AA10" s="148">
        <v>104.337802</v>
      </c>
      <c r="AB10" s="148">
        <v>113.990952</v>
      </c>
      <c r="AC10" s="148">
        <v>127.862265</v>
      </c>
      <c r="AD10" s="148">
        <v>94.030875</v>
      </c>
      <c r="AE10" s="148">
        <v>159.784514</v>
      </c>
      <c r="AF10" s="148">
        <v>146.173706</v>
      </c>
      <c r="AG10" s="148">
        <v>101.204651</v>
      </c>
      <c r="AH10" s="147"/>
      <c r="AI10" s="150"/>
      <c r="AJ10" s="150"/>
      <c r="AK10" s="150"/>
      <c r="AL10" s="147"/>
      <c r="AM10" s="147"/>
      <c r="AN10" s="147"/>
    </row>
    <row r="11" spans="15:40" ht="14.25">
      <c r="O11" s="147"/>
      <c r="P11" s="147"/>
      <c r="Q11" s="147"/>
      <c r="R11" s="147"/>
      <c r="S11" s="147"/>
      <c r="T11" s="147" t="s">
        <v>34</v>
      </c>
      <c r="U11" s="147">
        <v>2014</v>
      </c>
      <c r="V11" s="148">
        <v>101.68283</v>
      </c>
      <c r="W11" s="148">
        <v>87.527706</v>
      </c>
      <c r="X11" s="148">
        <v>114.92724726</v>
      </c>
      <c r="Y11" s="148">
        <v>128.99948523</v>
      </c>
      <c r="Z11" s="148">
        <v>117.64567787</v>
      </c>
      <c r="AA11" s="148">
        <v>111.74471423</v>
      </c>
      <c r="AB11" s="148">
        <v>141.65832786</v>
      </c>
      <c r="AC11" s="148">
        <v>124.17841256999999</v>
      </c>
      <c r="AD11" s="148">
        <v>115.03598058</v>
      </c>
      <c r="AE11" s="148">
        <v>142.62257968</v>
      </c>
      <c r="AF11" s="148">
        <v>130.92452089</v>
      </c>
      <c r="AG11" s="148">
        <v>104.9875169</v>
      </c>
      <c r="AH11" s="147"/>
      <c r="AI11" s="148"/>
      <c r="AJ11" s="147"/>
      <c r="AK11" s="147"/>
      <c r="AL11" s="147"/>
      <c r="AM11" s="147"/>
      <c r="AN11" s="147"/>
    </row>
    <row r="12" spans="15:40" ht="14.25">
      <c r="O12" s="147"/>
      <c r="P12" s="147"/>
      <c r="Q12" s="147"/>
      <c r="R12" s="147"/>
      <c r="S12" s="147"/>
      <c r="T12" s="147" t="s">
        <v>34</v>
      </c>
      <c r="U12" s="147">
        <v>2015</v>
      </c>
      <c r="V12" s="148">
        <v>123.23412343000001</v>
      </c>
      <c r="W12" s="148">
        <v>83.25020361</v>
      </c>
      <c r="X12" s="2">
        <v>97.75125905</v>
      </c>
      <c r="Y12" s="2">
        <v>120.0734835</v>
      </c>
      <c r="Z12" s="2">
        <v>106.12081146</v>
      </c>
      <c r="AA12" s="2">
        <v>118.85837778</v>
      </c>
      <c r="AB12" s="2">
        <v>152.77117166</v>
      </c>
      <c r="AC12" s="148"/>
      <c r="AD12" s="148"/>
      <c r="AE12" s="148"/>
      <c r="AF12" s="148"/>
      <c r="AG12" s="148"/>
      <c r="AH12" s="147"/>
      <c r="AI12" s="149"/>
      <c r="AJ12" s="147"/>
      <c r="AK12" s="147"/>
      <c r="AL12" s="147"/>
      <c r="AM12" s="147"/>
      <c r="AN12" s="147"/>
    </row>
    <row r="13" spans="15:40" ht="14.25">
      <c r="O13" s="147"/>
      <c r="P13" s="147"/>
      <c r="Q13" s="147"/>
      <c r="R13" s="147"/>
      <c r="S13" s="148"/>
      <c r="T13" s="147"/>
      <c r="U13" s="147"/>
      <c r="V13" s="147"/>
      <c r="W13" s="147"/>
      <c r="X13" s="147"/>
      <c r="Y13" s="147"/>
      <c r="Z13" s="147"/>
      <c r="AA13" s="147"/>
      <c r="AB13" s="147"/>
      <c r="AC13" s="147"/>
      <c r="AD13" s="147"/>
      <c r="AE13" s="148"/>
      <c r="AF13" s="148"/>
      <c r="AG13" s="147"/>
      <c r="AH13" s="147"/>
      <c r="AI13" s="150"/>
      <c r="AJ13" s="147"/>
      <c r="AK13" s="147"/>
      <c r="AL13" s="147"/>
      <c r="AM13" s="147"/>
      <c r="AN13" s="147"/>
    </row>
    <row r="14" spans="15:40" ht="14.25">
      <c r="O14" s="147"/>
      <c r="P14" s="147"/>
      <c r="Q14" s="147"/>
      <c r="R14" s="147"/>
      <c r="S14" s="148"/>
      <c r="T14" s="147"/>
      <c r="U14" s="147"/>
      <c r="V14" s="147" t="s">
        <v>31</v>
      </c>
      <c r="W14" s="147"/>
      <c r="X14" s="147"/>
      <c r="Y14" s="147"/>
      <c r="Z14" s="147"/>
      <c r="AA14" s="147"/>
      <c r="AB14" s="147"/>
      <c r="AC14" s="147"/>
      <c r="AD14" s="147"/>
      <c r="AE14" s="148"/>
      <c r="AF14" s="148"/>
      <c r="AG14" s="147"/>
      <c r="AH14" s="147"/>
      <c r="AI14" s="147"/>
      <c r="AJ14" s="147"/>
      <c r="AK14" s="147"/>
      <c r="AL14" s="147"/>
      <c r="AM14" s="147"/>
      <c r="AN14" s="147"/>
    </row>
    <row r="15" spans="15:40" ht="14.25">
      <c r="O15" s="147"/>
      <c r="P15" s="147"/>
      <c r="Q15" s="147"/>
      <c r="R15" s="147"/>
      <c r="S15" s="148"/>
      <c r="T15" s="148"/>
      <c r="U15" s="147"/>
      <c r="V15" s="147" t="s">
        <v>16</v>
      </c>
      <c r="W15" s="147"/>
      <c r="X15" s="147"/>
      <c r="Y15" s="147"/>
      <c r="Z15" s="147"/>
      <c r="AA15" s="147"/>
      <c r="AB15" s="147"/>
      <c r="AC15" s="147"/>
      <c r="AD15" s="147"/>
      <c r="AE15" s="147"/>
      <c r="AF15" s="147"/>
      <c r="AG15" s="147"/>
      <c r="AH15" s="147"/>
      <c r="AI15" s="147"/>
      <c r="AJ15" s="147"/>
      <c r="AK15" s="147"/>
      <c r="AL15" s="147"/>
      <c r="AM15" s="147"/>
      <c r="AN15" s="147"/>
    </row>
    <row r="16" spans="15:40" ht="14.25">
      <c r="O16" s="147"/>
      <c r="P16" s="147"/>
      <c r="Q16" s="148"/>
      <c r="R16" s="148"/>
      <c r="S16" s="2">
        <v>46.664839737</v>
      </c>
      <c r="T16" s="148"/>
      <c r="U16" s="147"/>
      <c r="V16" s="147" t="s">
        <v>17</v>
      </c>
      <c r="W16" s="147" t="s">
        <v>18</v>
      </c>
      <c r="X16" s="147" t="s">
        <v>19</v>
      </c>
      <c r="Y16" s="147" t="s">
        <v>20</v>
      </c>
      <c r="Z16" s="147" t="s">
        <v>21</v>
      </c>
      <c r="AA16" s="147" t="s">
        <v>22</v>
      </c>
      <c r="AB16" s="147" t="s">
        <v>23</v>
      </c>
      <c r="AC16" s="147" t="s">
        <v>24</v>
      </c>
      <c r="AD16" s="147" t="s">
        <v>25</v>
      </c>
      <c r="AE16" s="147" t="s">
        <v>26</v>
      </c>
      <c r="AF16" s="147" t="s">
        <v>27</v>
      </c>
      <c r="AG16" s="147" t="s">
        <v>28</v>
      </c>
      <c r="AH16" s="147"/>
      <c r="AI16" s="147"/>
      <c r="AJ16" s="147"/>
      <c r="AK16" s="147"/>
      <c r="AL16" s="147"/>
      <c r="AM16" s="147"/>
      <c r="AN16" s="147"/>
    </row>
    <row r="17" spans="15:40" ht="14.25">
      <c r="O17" s="147"/>
      <c r="P17" s="147"/>
      <c r="Q17" s="148"/>
      <c r="R17" s="148"/>
      <c r="S17" s="2">
        <v>152.77117166</v>
      </c>
      <c r="T17" s="149"/>
      <c r="U17" s="147">
        <v>2012</v>
      </c>
      <c r="V17" s="149">
        <v>3.376319925394299</v>
      </c>
      <c r="W17" s="149">
        <v>3.256646258887789</v>
      </c>
      <c r="X17" s="149">
        <v>3.3065787656152823</v>
      </c>
      <c r="Y17" s="149">
        <v>3.2777326168167344</v>
      </c>
      <c r="Z17" s="149">
        <v>3.2875089976791343</v>
      </c>
      <c r="AA17" s="149">
        <v>3.2726997390991666</v>
      </c>
      <c r="AB17" s="149">
        <v>3.3652002622471238</v>
      </c>
      <c r="AC17" s="149">
        <v>3.404854504970294</v>
      </c>
      <c r="AD17" s="149">
        <v>3.294978230014536</v>
      </c>
      <c r="AE17" s="149">
        <v>3.3835754275643417</v>
      </c>
      <c r="AF17" s="149">
        <v>3.297094212865922</v>
      </c>
      <c r="AG17" s="149">
        <v>3.4076731081036282</v>
      </c>
      <c r="AH17" s="147"/>
      <c r="AI17" s="147"/>
      <c r="AJ17" s="147"/>
      <c r="AK17" s="147"/>
      <c r="AL17" s="147"/>
      <c r="AM17" s="147"/>
      <c r="AN17" s="147"/>
    </row>
    <row r="18" spans="15:40" ht="14.25">
      <c r="O18" s="147"/>
      <c r="P18" s="147"/>
      <c r="Q18" s="149"/>
      <c r="R18" s="149"/>
      <c r="S18" s="4">
        <v>3.2737961283272026</v>
      </c>
      <c r="T18" s="150"/>
      <c r="U18" s="147">
        <v>2013</v>
      </c>
      <c r="V18" s="149">
        <v>3.4245152175293896</v>
      </c>
      <c r="W18" s="149">
        <v>3.304674294689677</v>
      </c>
      <c r="X18" s="149">
        <v>3.3591929839325005</v>
      </c>
      <c r="Y18" s="149">
        <v>3.3703422850835563</v>
      </c>
      <c r="Z18" s="149">
        <v>3.3243191784730888</v>
      </c>
      <c r="AA18" s="149">
        <v>3.3256788198021985</v>
      </c>
      <c r="AB18" s="149">
        <v>3.387999235678035</v>
      </c>
      <c r="AC18" s="149">
        <v>3.4810620890031854</v>
      </c>
      <c r="AD18" s="149">
        <v>3.466730553999623</v>
      </c>
      <c r="AE18" s="149">
        <v>3.5126573000796513</v>
      </c>
      <c r="AF18" s="149">
        <v>3.384009291170006</v>
      </c>
      <c r="AG18" s="149">
        <v>3.468790851532566</v>
      </c>
      <c r="AH18" s="147"/>
      <c r="AI18" s="147"/>
      <c r="AJ18" s="147"/>
      <c r="AK18" s="147"/>
      <c r="AL18" s="147"/>
      <c r="AM18" s="147"/>
      <c r="AN18" s="147"/>
    </row>
    <row r="19" spans="15:40" ht="14.25">
      <c r="O19" s="147"/>
      <c r="P19" s="147"/>
      <c r="Q19" s="150"/>
      <c r="R19" s="150"/>
      <c r="S19" s="1">
        <v>2128.4258148706476</v>
      </c>
      <c r="T19" s="444"/>
      <c r="U19" s="147">
        <v>2014</v>
      </c>
      <c r="V19" s="149">
        <v>3.5959586764835585</v>
      </c>
      <c r="W19" s="149">
        <v>3.4347801620294938</v>
      </c>
      <c r="X19" s="149">
        <v>3.5302836153056245</v>
      </c>
      <c r="Y19" s="149">
        <v>3.0760615869045465</v>
      </c>
      <c r="Z19" s="149">
        <v>3.4937704981067683</v>
      </c>
      <c r="AA19" s="149">
        <v>3.4791666512531125</v>
      </c>
      <c r="AB19" s="149">
        <v>3.4749997818700504</v>
      </c>
      <c r="AC19" s="149">
        <v>3.5217171227837945</v>
      </c>
      <c r="AD19" s="149">
        <v>3.4084426496753206</v>
      </c>
      <c r="AE19" s="149">
        <v>3.4864754611561777</v>
      </c>
      <c r="AF19" s="149">
        <v>3.403062105779922</v>
      </c>
      <c r="AG19" s="149">
        <v>3.456990945697796</v>
      </c>
      <c r="AH19" s="147"/>
      <c r="AI19" s="147"/>
      <c r="AJ19" s="147"/>
      <c r="AK19" s="147"/>
      <c r="AL19" s="147"/>
      <c r="AM19" s="147"/>
      <c r="AN19" s="147"/>
    </row>
    <row r="20" spans="15:40" ht="14.25">
      <c r="O20" s="147"/>
      <c r="P20" s="147"/>
      <c r="Q20" s="147"/>
      <c r="R20" s="147"/>
      <c r="S20" s="445"/>
      <c r="T20" s="445"/>
      <c r="U20" s="147">
        <v>2015</v>
      </c>
      <c r="V20" s="149">
        <v>3.5305707341849586</v>
      </c>
      <c r="W20" s="149">
        <v>3.2797975721173116</v>
      </c>
      <c r="X20" s="4">
        <v>3.3592786206931735</v>
      </c>
      <c r="Y20" s="4">
        <v>3.1657711110573166</v>
      </c>
      <c r="Z20" s="4">
        <v>3.259192796564053</v>
      </c>
      <c r="AA20" s="4">
        <v>3.1912391612486157</v>
      </c>
      <c r="AB20" s="4">
        <v>3.2737961283272026</v>
      </c>
      <c r="AC20" s="149"/>
      <c r="AD20" s="149"/>
      <c r="AE20" s="149"/>
      <c r="AF20" s="149"/>
      <c r="AG20" s="149"/>
      <c r="AH20" s="147"/>
      <c r="AI20" s="147"/>
      <c r="AJ20" s="147"/>
      <c r="AK20" s="147"/>
      <c r="AL20" s="147"/>
      <c r="AM20" s="147"/>
      <c r="AN20" s="147"/>
    </row>
    <row r="21" spans="15:40" ht="14.25">
      <c r="O21" s="147"/>
      <c r="P21" s="147"/>
      <c r="Q21" s="147"/>
      <c r="R21" s="147"/>
      <c r="S21" s="445"/>
      <c r="T21" s="147"/>
      <c r="U21" s="147"/>
      <c r="V21" s="148"/>
      <c r="W21" s="148"/>
      <c r="X21" s="148"/>
      <c r="Y21" s="148"/>
      <c r="Z21" s="148"/>
      <c r="AA21" s="148"/>
      <c r="AB21" s="148"/>
      <c r="AC21" s="148"/>
      <c r="AD21" s="148"/>
      <c r="AE21" s="149"/>
      <c r="AF21" s="147"/>
      <c r="AG21" s="148"/>
      <c r="AH21" s="147"/>
      <c r="AI21" s="147"/>
      <c r="AJ21" s="147"/>
      <c r="AK21" s="147"/>
      <c r="AL21" s="147"/>
      <c r="AM21" s="147"/>
      <c r="AN21" s="147"/>
    </row>
    <row r="22" spans="15:40" ht="14.25">
      <c r="O22" s="147"/>
      <c r="P22" s="147"/>
      <c r="Q22" s="147"/>
      <c r="R22" s="147"/>
      <c r="S22" s="444"/>
      <c r="T22" s="147"/>
      <c r="U22" s="147"/>
      <c r="V22" s="147" t="s">
        <v>32</v>
      </c>
      <c r="W22" s="147"/>
      <c r="X22" s="147"/>
      <c r="Y22" s="147"/>
      <c r="Z22" s="147"/>
      <c r="AA22" s="147"/>
      <c r="AB22" s="147"/>
      <c r="AC22" s="147"/>
      <c r="AD22" s="147"/>
      <c r="AE22" s="150"/>
      <c r="AF22" s="147"/>
      <c r="AG22" s="147"/>
      <c r="AH22" s="147"/>
      <c r="AI22" s="147"/>
      <c r="AJ22" s="147"/>
      <c r="AK22" s="147"/>
      <c r="AL22" s="147"/>
      <c r="AM22" s="147"/>
      <c r="AN22" s="147"/>
    </row>
    <row r="23" spans="15:40" ht="14.25">
      <c r="O23" s="147"/>
      <c r="P23" s="147"/>
      <c r="Q23" s="147"/>
      <c r="R23" s="147"/>
      <c r="S23" s="444"/>
      <c r="T23" s="147"/>
      <c r="U23" s="147"/>
      <c r="V23" s="147" t="s">
        <v>16</v>
      </c>
      <c r="W23" s="147"/>
      <c r="X23" s="147"/>
      <c r="Y23" s="147"/>
      <c r="Z23" s="147"/>
      <c r="AA23" s="147"/>
      <c r="AB23" s="147"/>
      <c r="AC23" s="147"/>
      <c r="AD23" s="147"/>
      <c r="AE23" s="147"/>
      <c r="AF23" s="147"/>
      <c r="AG23" s="147"/>
      <c r="AH23" s="147"/>
      <c r="AI23" s="147"/>
      <c r="AJ23" s="147"/>
      <c r="AK23" s="147"/>
      <c r="AL23" s="147"/>
      <c r="AM23" s="147"/>
      <c r="AN23" s="147"/>
    </row>
    <row r="24" spans="15:40" ht="14.25">
      <c r="O24" s="147"/>
      <c r="P24" s="147"/>
      <c r="Q24" s="147"/>
      <c r="R24" s="147"/>
      <c r="S24" s="444"/>
      <c r="T24" s="147"/>
      <c r="U24" s="147"/>
      <c r="V24" s="147" t="s">
        <v>17</v>
      </c>
      <c r="W24" s="147" t="s">
        <v>18</v>
      </c>
      <c r="X24" s="147" t="s">
        <v>19</v>
      </c>
      <c r="Y24" s="147" t="s">
        <v>20</v>
      </c>
      <c r="Z24" s="147" t="s">
        <v>21</v>
      </c>
      <c r="AA24" s="147" t="s">
        <v>22</v>
      </c>
      <c r="AB24" s="147" t="s">
        <v>23</v>
      </c>
      <c r="AC24" s="147" t="s">
        <v>24</v>
      </c>
      <c r="AD24" s="147" t="s">
        <v>25</v>
      </c>
      <c r="AE24" s="147" t="s">
        <v>26</v>
      </c>
      <c r="AF24" s="147" t="s">
        <v>27</v>
      </c>
      <c r="AG24" s="147" t="s">
        <v>28</v>
      </c>
      <c r="AH24" s="147"/>
      <c r="AI24" s="147"/>
      <c r="AJ24" s="147"/>
      <c r="AK24" s="147"/>
      <c r="AL24" s="147"/>
      <c r="AM24" s="147"/>
      <c r="AN24" s="147"/>
    </row>
    <row r="25" spans="15:40" ht="14.25">
      <c r="O25" s="147"/>
      <c r="P25" s="147"/>
      <c r="Q25" s="147"/>
      <c r="R25" s="147"/>
      <c r="S25" s="445"/>
      <c r="T25" s="147"/>
      <c r="U25" s="147">
        <v>2012</v>
      </c>
      <c r="V25" s="150">
        <v>1692.6842313971779</v>
      </c>
      <c r="W25" s="150">
        <v>1568.0426071918814</v>
      </c>
      <c r="X25" s="150">
        <v>1605.0133328296579</v>
      </c>
      <c r="Y25" s="150">
        <v>1592.978051772933</v>
      </c>
      <c r="Z25" s="150">
        <v>1634.1878476563209</v>
      </c>
      <c r="AA25" s="150">
        <v>1654.7751690807115</v>
      </c>
      <c r="AB25" s="150">
        <v>1655.4429650072277</v>
      </c>
      <c r="AC25" s="150">
        <v>1637.7009683456617</v>
      </c>
      <c r="AD25" s="150">
        <v>1565.0158099100042</v>
      </c>
      <c r="AE25" s="150">
        <v>1608.4164152469855</v>
      </c>
      <c r="AF25" s="150">
        <v>1584.4845658769761</v>
      </c>
      <c r="AG25" s="150">
        <v>1625.903070069484</v>
      </c>
      <c r="AH25" s="147"/>
      <c r="AI25" s="147"/>
      <c r="AJ25" s="147"/>
      <c r="AK25" s="147"/>
      <c r="AL25" s="147"/>
      <c r="AM25" s="147"/>
      <c r="AN25" s="147"/>
    </row>
    <row r="26" spans="15:40" ht="14.25">
      <c r="O26" s="147"/>
      <c r="P26" s="147"/>
      <c r="Q26" s="147"/>
      <c r="R26" s="147"/>
      <c r="S26" s="445"/>
      <c r="T26" s="147"/>
      <c r="U26" s="147">
        <v>2013</v>
      </c>
      <c r="V26" s="150">
        <v>1618.6656078696167</v>
      </c>
      <c r="W26" s="150">
        <v>1560.929856353722</v>
      </c>
      <c r="X26" s="150">
        <v>1587.151501048428</v>
      </c>
      <c r="Y26" s="150">
        <v>1591.2734064793501</v>
      </c>
      <c r="Z26" s="150">
        <v>1594.2769916121238</v>
      </c>
      <c r="AA26" s="150">
        <v>1672.4506216903276</v>
      </c>
      <c r="AB26" s="150">
        <v>1710.8040940479805</v>
      </c>
      <c r="AC26" s="150">
        <v>1784.357616202143</v>
      </c>
      <c r="AD26" s="150">
        <v>1749.2082356315898</v>
      </c>
      <c r="AE26" s="150">
        <v>1759.1739024528902</v>
      </c>
      <c r="AF26" s="150">
        <v>1757.1468244400257</v>
      </c>
      <c r="AG26" s="150">
        <v>1836.5513163439173</v>
      </c>
      <c r="AH26" s="147"/>
      <c r="AI26" s="147"/>
      <c r="AJ26" s="147"/>
      <c r="AK26" s="147"/>
      <c r="AL26" s="147"/>
      <c r="AM26" s="147"/>
      <c r="AN26" s="147"/>
    </row>
    <row r="27" spans="15:40" ht="14.25">
      <c r="O27" s="147"/>
      <c r="P27" s="147"/>
      <c r="Q27" s="147"/>
      <c r="R27" s="147"/>
      <c r="S27" s="445"/>
      <c r="T27" s="147"/>
      <c r="U27" s="147">
        <v>2014</v>
      </c>
      <c r="V27" s="150">
        <v>1931.1376880319654</v>
      </c>
      <c r="W27" s="150">
        <v>1904.2764696307715</v>
      </c>
      <c r="X27" s="150">
        <v>1992.880403676178</v>
      </c>
      <c r="Y27" s="150">
        <v>1706.1067985607376</v>
      </c>
      <c r="Z27" s="150">
        <v>1940.440134648499</v>
      </c>
      <c r="AA27" s="150">
        <v>1924.1879081420461</v>
      </c>
      <c r="AB27" s="150">
        <v>1939.779628237681</v>
      </c>
      <c r="AC27" s="150">
        <v>2039.250299947956</v>
      </c>
      <c r="AD27" s="150">
        <v>2022.8084593028127</v>
      </c>
      <c r="AE27" s="150">
        <v>2056.9507925729217</v>
      </c>
      <c r="AF27" s="150">
        <v>2016.1781751903727</v>
      </c>
      <c r="AG27" s="150">
        <v>2118.858890437093</v>
      </c>
      <c r="AH27" s="147"/>
      <c r="AI27" s="147"/>
      <c r="AJ27" s="147"/>
      <c r="AK27" s="147"/>
      <c r="AL27" s="147"/>
      <c r="AM27" s="147"/>
      <c r="AN27" s="147"/>
    </row>
    <row r="28" spans="15:40" ht="14.25">
      <c r="O28" s="147"/>
      <c r="P28" s="147"/>
      <c r="Q28" s="147"/>
      <c r="R28" s="147"/>
      <c r="S28" s="445"/>
      <c r="T28" s="147"/>
      <c r="U28" s="147">
        <v>2015</v>
      </c>
      <c r="V28" s="150">
        <v>2192.1666745627826</v>
      </c>
      <c r="W28" s="150">
        <v>2045.347361923798</v>
      </c>
      <c r="X28" s="1">
        <v>2111.3066131056594</v>
      </c>
      <c r="Y28" s="1">
        <v>1946.0944751002642</v>
      </c>
      <c r="Z28" s="1">
        <v>1980.2855431923188</v>
      </c>
      <c r="AA28" s="1">
        <v>2010.4487591950156</v>
      </c>
      <c r="AB28" s="1">
        <v>2128.4258148706476</v>
      </c>
      <c r="AC28" s="150"/>
      <c r="AD28" s="150"/>
      <c r="AE28" s="150"/>
      <c r="AF28" s="150"/>
      <c r="AG28" s="150"/>
      <c r="AH28" s="147"/>
      <c r="AI28" s="147"/>
      <c r="AJ28" s="147"/>
      <c r="AK28" s="147"/>
      <c r="AL28" s="147"/>
      <c r="AM28" s="147"/>
      <c r="AN28" s="147"/>
    </row>
    <row r="29" spans="15:40" ht="14.25">
      <c r="O29" s="147"/>
      <c r="P29" s="147"/>
      <c r="Q29" s="147"/>
      <c r="R29" s="147"/>
      <c r="S29" s="445"/>
      <c r="T29" s="147"/>
      <c r="U29" s="147"/>
      <c r="V29" s="151"/>
      <c r="W29" s="151"/>
      <c r="X29" s="151"/>
      <c r="Y29" s="151"/>
      <c r="Z29" s="151"/>
      <c r="AA29" s="151"/>
      <c r="AB29" s="151"/>
      <c r="AC29" s="151"/>
      <c r="AD29" s="151"/>
      <c r="AE29" s="151"/>
      <c r="AF29" s="151"/>
      <c r="AG29" s="151"/>
      <c r="AH29" s="147"/>
      <c r="AI29" s="147"/>
      <c r="AJ29" s="147"/>
      <c r="AK29" s="147"/>
      <c r="AL29" s="147"/>
      <c r="AM29" s="147"/>
      <c r="AN29" s="147"/>
    </row>
    <row r="30" spans="15:40" ht="14.25">
      <c r="O30" s="147"/>
      <c r="P30" s="147"/>
      <c r="Q30" s="147"/>
      <c r="R30" s="147"/>
      <c r="S30" s="445"/>
      <c r="T30" s="147"/>
      <c r="U30" s="147"/>
      <c r="V30" s="148"/>
      <c r="W30" s="148"/>
      <c r="X30" s="148"/>
      <c r="Y30" s="148"/>
      <c r="Z30" s="148"/>
      <c r="AA30" s="148"/>
      <c r="AB30" s="147"/>
      <c r="AC30" s="148"/>
      <c r="AD30" s="148"/>
      <c r="AE30" s="148"/>
      <c r="AF30" s="148"/>
      <c r="AG30" s="148"/>
      <c r="AH30" s="147"/>
      <c r="AI30" s="147"/>
      <c r="AJ30" s="147"/>
      <c r="AK30" s="147"/>
      <c r="AL30" s="147"/>
      <c r="AM30" s="147"/>
      <c r="AN30" s="147"/>
    </row>
    <row r="31" spans="15:40" ht="14.25">
      <c r="O31" s="147"/>
      <c r="P31" s="147"/>
      <c r="Q31" s="147"/>
      <c r="R31" s="147"/>
      <c r="S31" s="445"/>
      <c r="T31" s="147"/>
      <c r="U31" s="147"/>
      <c r="V31" s="148"/>
      <c r="W31" s="148"/>
      <c r="X31" s="148"/>
      <c r="Y31" s="148"/>
      <c r="Z31" s="148"/>
      <c r="AA31" s="148"/>
      <c r="AB31" s="147"/>
      <c r="AC31" s="148"/>
      <c r="AD31" s="148"/>
      <c r="AE31" s="148"/>
      <c r="AF31" s="148"/>
      <c r="AG31" s="148"/>
      <c r="AH31" s="147"/>
      <c r="AI31" s="147"/>
      <c r="AJ31" s="147"/>
      <c r="AK31" s="147"/>
      <c r="AL31" s="147"/>
      <c r="AM31" s="147"/>
      <c r="AN31" s="147"/>
    </row>
    <row r="32" spans="15:40" ht="14.25">
      <c r="O32" s="147"/>
      <c r="P32" s="147"/>
      <c r="Q32" s="147"/>
      <c r="R32" s="147"/>
      <c r="S32" s="445"/>
      <c r="T32" s="147"/>
      <c r="U32" s="147"/>
      <c r="V32" s="147"/>
      <c r="W32" s="147"/>
      <c r="X32" s="147"/>
      <c r="Y32" s="149"/>
      <c r="Z32" s="147"/>
      <c r="AA32" s="147"/>
      <c r="AB32" s="147"/>
      <c r="AC32" s="147"/>
      <c r="AD32" s="147"/>
      <c r="AE32" s="147"/>
      <c r="AF32" s="147"/>
      <c r="AG32" s="147"/>
      <c r="AH32" s="147"/>
      <c r="AI32" s="147"/>
      <c r="AJ32" s="147"/>
      <c r="AK32" s="147"/>
      <c r="AL32" s="147"/>
      <c r="AM32" s="147"/>
      <c r="AN32" s="147"/>
    </row>
    <row r="33" spans="15:38" ht="14.25">
      <c r="O33" s="147"/>
      <c r="P33" s="147"/>
      <c r="Q33" s="147"/>
      <c r="R33" s="147"/>
      <c r="S33" s="147"/>
      <c r="T33" s="147"/>
      <c r="U33" s="147"/>
      <c r="V33" s="147"/>
      <c r="W33" s="147"/>
      <c r="X33" s="147"/>
      <c r="Y33" s="150"/>
      <c r="Z33" s="147"/>
      <c r="AA33" s="147"/>
      <c r="AB33" s="147"/>
      <c r="AC33" s="147"/>
      <c r="AD33" s="147"/>
      <c r="AE33" s="147"/>
      <c r="AF33" s="147"/>
      <c r="AG33" s="147"/>
      <c r="AH33" s="147"/>
      <c r="AI33" s="147"/>
      <c r="AJ33" s="147"/>
      <c r="AK33" s="147"/>
      <c r="AL33" s="147"/>
    </row>
    <row r="34" spans="15:38" s="64" customFormat="1" ht="14.25">
      <c r="O34" s="147"/>
      <c r="P34" s="147"/>
      <c r="Q34" s="147"/>
      <c r="R34" s="147"/>
      <c r="S34" s="444"/>
      <c r="T34" s="147"/>
      <c r="U34" s="147"/>
      <c r="V34" s="147"/>
      <c r="W34" s="147"/>
      <c r="X34" s="147"/>
      <c r="Y34" s="147"/>
      <c r="Z34" s="147"/>
      <c r="AA34" s="147"/>
      <c r="AB34" s="147"/>
      <c r="AC34" s="147"/>
      <c r="AD34" s="147"/>
      <c r="AE34" s="147"/>
      <c r="AF34" s="147"/>
      <c r="AG34" s="147"/>
      <c r="AH34" s="147"/>
      <c r="AI34" s="147"/>
      <c r="AJ34" s="147"/>
      <c r="AK34" s="147"/>
      <c r="AL34" s="147"/>
    </row>
    <row r="35" spans="15:38" ht="14.25">
      <c r="O35" s="147"/>
      <c r="P35" s="147"/>
      <c r="Q35" s="147"/>
      <c r="R35" s="147"/>
      <c r="S35" s="444"/>
      <c r="T35" s="147"/>
      <c r="U35" s="147"/>
      <c r="V35" s="147"/>
      <c r="W35" s="147"/>
      <c r="X35" s="147"/>
      <c r="Y35" s="147"/>
      <c r="Z35" s="147"/>
      <c r="AA35" s="147"/>
      <c r="AB35" s="147"/>
      <c r="AC35" s="147"/>
      <c r="AD35" s="147"/>
      <c r="AE35" s="147"/>
      <c r="AF35" s="147"/>
      <c r="AG35" s="147"/>
      <c r="AH35" s="147"/>
      <c r="AI35" s="147"/>
      <c r="AJ35" s="147"/>
      <c r="AK35" s="147"/>
      <c r="AL35" s="147"/>
    </row>
    <row r="36" spans="15:38" ht="14.25">
      <c r="O36" s="147"/>
      <c r="P36" s="147"/>
      <c r="Q36" s="147"/>
      <c r="R36" s="147"/>
      <c r="S36" s="444"/>
      <c r="T36" s="147"/>
      <c r="U36" s="147"/>
      <c r="V36" s="147"/>
      <c r="W36" s="147"/>
      <c r="X36" s="147"/>
      <c r="Y36" s="147"/>
      <c r="Z36" s="147"/>
      <c r="AA36" s="147"/>
      <c r="AB36" s="147"/>
      <c r="AC36" s="147"/>
      <c r="AD36" s="147"/>
      <c r="AE36" s="147"/>
      <c r="AF36" s="147"/>
      <c r="AG36" s="147"/>
      <c r="AH36" s="147"/>
      <c r="AI36" s="147"/>
      <c r="AJ36" s="147"/>
      <c r="AK36" s="147"/>
      <c r="AL36" s="147"/>
    </row>
    <row r="37" spans="15:38" ht="14.25">
      <c r="O37" s="147"/>
      <c r="P37" s="147"/>
      <c r="Q37" s="147"/>
      <c r="R37" s="147"/>
      <c r="S37" s="446"/>
      <c r="T37" s="147"/>
      <c r="U37" s="147"/>
      <c r="V37" s="147"/>
      <c r="W37" s="147"/>
      <c r="X37" s="147"/>
      <c r="Y37" s="147"/>
      <c r="Z37" s="147"/>
      <c r="AA37" s="147"/>
      <c r="AB37" s="147"/>
      <c r="AC37" s="147"/>
      <c r="AD37" s="147"/>
      <c r="AE37" s="147"/>
      <c r="AF37" s="147"/>
      <c r="AG37" s="147"/>
      <c r="AH37" s="147"/>
      <c r="AI37" s="147"/>
      <c r="AJ37" s="147"/>
      <c r="AK37" s="147"/>
      <c r="AL37" s="147"/>
    </row>
    <row r="38" spans="15:38" ht="14.25">
      <c r="O38" s="147"/>
      <c r="P38" s="147"/>
      <c r="Q38" s="147"/>
      <c r="R38" s="147"/>
      <c r="S38" s="445"/>
      <c r="T38" s="147"/>
      <c r="U38" s="147"/>
      <c r="V38" s="147"/>
      <c r="W38" s="147"/>
      <c r="X38" s="147"/>
      <c r="Y38" s="147"/>
      <c r="Z38" s="147"/>
      <c r="AA38" s="147"/>
      <c r="AB38" s="147"/>
      <c r="AC38" s="147"/>
      <c r="AD38" s="147"/>
      <c r="AE38" s="147"/>
      <c r="AF38" s="147"/>
      <c r="AG38" s="147"/>
      <c r="AH38" s="147"/>
      <c r="AI38" s="147"/>
      <c r="AJ38" s="147"/>
      <c r="AK38" s="147"/>
      <c r="AL38" s="147"/>
    </row>
    <row r="39" spans="15:38" ht="14.25">
      <c r="O39" s="147"/>
      <c r="P39" s="147"/>
      <c r="Q39" s="147"/>
      <c r="R39" s="147"/>
      <c r="S39" s="445"/>
      <c r="T39" s="147"/>
      <c r="U39" s="147"/>
      <c r="V39" s="147"/>
      <c r="W39" s="147"/>
      <c r="X39" s="147"/>
      <c r="Y39" s="147"/>
      <c r="Z39" s="147"/>
      <c r="AA39" s="147"/>
      <c r="AB39" s="147"/>
      <c r="AC39" s="147"/>
      <c r="AD39" s="147"/>
      <c r="AE39" s="147"/>
      <c r="AF39" s="147"/>
      <c r="AG39" s="147"/>
      <c r="AH39" s="147"/>
      <c r="AI39" s="147"/>
      <c r="AJ39" s="147"/>
      <c r="AK39" s="147"/>
      <c r="AL39" s="147"/>
    </row>
    <row r="40" spans="15:38" ht="14.25">
      <c r="O40" s="147"/>
      <c r="P40" s="147"/>
      <c r="Q40" s="147"/>
      <c r="R40" s="147"/>
      <c r="S40" s="445"/>
      <c r="T40" s="147"/>
      <c r="U40" s="147"/>
      <c r="V40" s="147"/>
      <c r="W40" s="147"/>
      <c r="X40" s="147"/>
      <c r="Y40" s="147"/>
      <c r="Z40" s="147"/>
      <c r="AA40" s="147"/>
      <c r="AB40" s="147"/>
      <c r="AC40" s="147"/>
      <c r="AD40" s="147"/>
      <c r="AE40" s="147"/>
      <c r="AF40" s="147"/>
      <c r="AG40" s="147"/>
      <c r="AH40" s="147"/>
      <c r="AI40" s="147"/>
      <c r="AJ40" s="147"/>
      <c r="AK40" s="147"/>
      <c r="AL40" s="147"/>
    </row>
    <row r="41" spans="15:38" ht="14.25">
      <c r="O41" s="147"/>
      <c r="P41" s="147"/>
      <c r="Q41" s="147"/>
      <c r="R41" s="147"/>
      <c r="S41" s="446"/>
      <c r="T41" s="147"/>
      <c r="U41" s="147"/>
      <c r="V41" s="147"/>
      <c r="W41" s="147"/>
      <c r="X41" s="147"/>
      <c r="Y41" s="147"/>
      <c r="Z41" s="147"/>
      <c r="AA41" s="147"/>
      <c r="AB41" s="147"/>
      <c r="AC41" s="147"/>
      <c r="AD41" s="147"/>
      <c r="AE41" s="147"/>
      <c r="AF41" s="147"/>
      <c r="AG41" s="147"/>
      <c r="AH41" s="147"/>
      <c r="AI41" s="147"/>
      <c r="AJ41" s="147"/>
      <c r="AK41" s="147"/>
      <c r="AL41" s="147"/>
    </row>
    <row r="42" spans="15:38" ht="14.25">
      <c r="O42" s="147"/>
      <c r="P42" s="147"/>
      <c r="Q42" s="147"/>
      <c r="R42" s="147"/>
      <c r="S42" s="445"/>
      <c r="T42" s="147"/>
      <c r="U42" s="147"/>
      <c r="V42" s="147"/>
      <c r="W42" s="147"/>
      <c r="X42" s="147"/>
      <c r="Y42" s="147"/>
      <c r="Z42" s="147"/>
      <c r="AA42" s="147"/>
      <c r="AB42" s="147"/>
      <c r="AC42" s="147"/>
      <c r="AD42" s="147"/>
      <c r="AE42" s="147"/>
      <c r="AF42" s="147"/>
      <c r="AG42" s="147"/>
      <c r="AH42" s="147"/>
      <c r="AI42" s="147"/>
      <c r="AJ42" s="147"/>
      <c r="AK42" s="147"/>
      <c r="AL42" s="147"/>
    </row>
    <row r="43" spans="15:38" ht="14.25">
      <c r="O43" s="147"/>
      <c r="P43" s="147"/>
      <c r="Q43" s="147"/>
      <c r="R43" s="147"/>
      <c r="S43" s="445"/>
      <c r="T43" s="147"/>
      <c r="U43" s="147"/>
      <c r="V43" s="147"/>
      <c r="W43" s="147"/>
      <c r="X43" s="147"/>
      <c r="Y43" s="147"/>
      <c r="Z43" s="147"/>
      <c r="AA43" s="147"/>
      <c r="AB43" s="147"/>
      <c r="AC43" s="147"/>
      <c r="AD43" s="147"/>
      <c r="AE43" s="147"/>
      <c r="AF43" s="147"/>
      <c r="AG43" s="147"/>
      <c r="AH43" s="147"/>
      <c r="AI43" s="147"/>
      <c r="AJ43" s="147"/>
      <c r="AK43" s="147"/>
      <c r="AL43" s="147"/>
    </row>
    <row r="44" spans="15:38" ht="14.25">
      <c r="O44" s="147"/>
      <c r="P44" s="147"/>
      <c r="Q44" s="147"/>
      <c r="R44" s="147"/>
      <c r="S44" s="445"/>
      <c r="T44" s="147"/>
      <c r="U44" s="147"/>
      <c r="V44" s="149"/>
      <c r="W44" s="149"/>
      <c r="X44" s="149"/>
      <c r="Y44" s="149"/>
      <c r="Z44" s="149"/>
      <c r="AA44" s="149"/>
      <c r="AB44" s="149"/>
      <c r="AC44" s="149"/>
      <c r="AD44" s="149"/>
      <c r="AE44" s="149"/>
      <c r="AF44" s="149"/>
      <c r="AG44" s="149"/>
      <c r="AH44" s="147"/>
      <c r="AI44" s="147"/>
      <c r="AJ44" s="147"/>
      <c r="AK44" s="147"/>
      <c r="AL44" s="147"/>
    </row>
    <row r="45" spans="15:38" ht="14.25">
      <c r="O45" s="147"/>
      <c r="P45" s="147"/>
      <c r="Q45" s="147"/>
      <c r="R45" s="147"/>
      <c r="S45" s="446"/>
      <c r="T45" s="147"/>
      <c r="U45" s="147"/>
      <c r="V45" s="149"/>
      <c r="W45" s="149"/>
      <c r="X45" s="149"/>
      <c r="Y45" s="149"/>
      <c r="Z45" s="149"/>
      <c r="AA45" s="149"/>
      <c r="AB45" s="149"/>
      <c r="AC45" s="149"/>
      <c r="AD45" s="149"/>
      <c r="AE45" s="149"/>
      <c r="AF45" s="149"/>
      <c r="AG45" s="149"/>
      <c r="AH45" s="147"/>
      <c r="AI45" s="147"/>
      <c r="AJ45" s="147"/>
      <c r="AK45" s="147"/>
      <c r="AL45" s="147"/>
    </row>
    <row r="46" spans="15:38" ht="14.25">
      <c r="O46" s="147"/>
      <c r="P46" s="147"/>
      <c r="Q46" s="147"/>
      <c r="R46" s="147"/>
      <c r="S46" s="446"/>
      <c r="T46" s="147"/>
      <c r="U46" s="147"/>
      <c r="V46" s="149"/>
      <c r="W46" s="149"/>
      <c r="X46" s="149"/>
      <c r="Y46" s="149"/>
      <c r="Z46" s="149"/>
      <c r="AA46" s="149"/>
      <c r="AB46" s="149"/>
      <c r="AC46" s="149"/>
      <c r="AD46" s="149"/>
      <c r="AE46" s="149"/>
      <c r="AF46" s="149"/>
      <c r="AG46" s="149"/>
      <c r="AH46" s="147"/>
      <c r="AI46" s="147"/>
      <c r="AJ46" s="147"/>
      <c r="AK46" s="147"/>
      <c r="AL46" s="147"/>
    </row>
    <row r="47" spans="15:38" ht="14.25">
      <c r="O47" s="147"/>
      <c r="P47" s="147"/>
      <c r="Q47" s="147"/>
      <c r="R47" s="147"/>
      <c r="S47" s="446"/>
      <c r="T47" s="147"/>
      <c r="U47" s="147"/>
      <c r="V47" s="147"/>
      <c r="W47" s="147"/>
      <c r="X47" s="147"/>
      <c r="Y47" s="147"/>
      <c r="Z47" s="147"/>
      <c r="AA47" s="147"/>
      <c r="AB47" s="147"/>
      <c r="AC47" s="147"/>
      <c r="AD47" s="147"/>
      <c r="AE47" s="147"/>
      <c r="AF47" s="147"/>
      <c r="AG47" s="147"/>
      <c r="AH47" s="147"/>
      <c r="AI47" s="147"/>
      <c r="AJ47" s="147"/>
      <c r="AK47" s="147"/>
      <c r="AL47" s="147"/>
    </row>
    <row r="48" spans="8:38" ht="14.25">
      <c r="H48" s="116"/>
      <c r="I48" s="116"/>
      <c r="O48" s="147"/>
      <c r="P48" s="147"/>
      <c r="Q48" s="147"/>
      <c r="R48" s="147"/>
      <c r="S48" s="446"/>
      <c r="T48" s="147"/>
      <c r="U48" s="147"/>
      <c r="V48" s="147"/>
      <c r="W48" s="147"/>
      <c r="X48" s="147"/>
      <c r="Y48" s="147"/>
      <c r="Z48" s="147"/>
      <c r="AA48" s="147"/>
      <c r="AB48" s="147"/>
      <c r="AC48" s="147"/>
      <c r="AD48" s="147"/>
      <c r="AE48" s="147"/>
      <c r="AF48" s="147"/>
      <c r="AG48" s="147"/>
      <c r="AH48" s="147"/>
      <c r="AI48" s="147"/>
      <c r="AJ48" s="147"/>
      <c r="AK48" s="147"/>
      <c r="AL48" s="147"/>
    </row>
    <row r="49" spans="10:38" ht="14.25">
      <c r="J49" s="64"/>
      <c r="O49" s="147"/>
      <c r="P49" s="147"/>
      <c r="Q49" s="147"/>
      <c r="R49" s="147"/>
      <c r="S49" s="147"/>
      <c r="T49" s="147"/>
      <c r="U49" s="147"/>
      <c r="V49" s="149"/>
      <c r="W49" s="149"/>
      <c r="X49" s="149"/>
      <c r="Y49" s="149"/>
      <c r="Z49" s="149"/>
      <c r="AA49" s="149"/>
      <c r="AB49" s="149"/>
      <c r="AC49" s="149"/>
      <c r="AD49" s="149"/>
      <c r="AE49" s="149"/>
      <c r="AF49" s="149"/>
      <c r="AG49" s="149"/>
      <c r="AH49" s="147"/>
      <c r="AI49" s="147"/>
      <c r="AJ49" s="147"/>
      <c r="AK49" s="147"/>
      <c r="AL49" s="147"/>
    </row>
    <row r="50" spans="15:38" s="64" customFormat="1" ht="14.25">
      <c r="O50" s="147"/>
      <c r="P50" s="147"/>
      <c r="Q50" s="147"/>
      <c r="R50" s="147"/>
      <c r="S50" s="147"/>
      <c r="T50" s="147"/>
      <c r="U50" s="147"/>
      <c r="V50" s="149"/>
      <c r="W50" s="149"/>
      <c r="X50" s="149"/>
      <c r="Y50" s="149"/>
      <c r="Z50" s="149"/>
      <c r="AA50" s="149"/>
      <c r="AB50" s="149"/>
      <c r="AC50" s="149"/>
      <c r="AD50" s="149"/>
      <c r="AE50" s="149"/>
      <c r="AF50" s="149"/>
      <c r="AG50" s="149"/>
      <c r="AH50" s="147"/>
      <c r="AI50" s="147"/>
      <c r="AJ50" s="147"/>
      <c r="AK50" s="147"/>
      <c r="AL50" s="147"/>
    </row>
    <row r="51" spans="22:33" ht="14.25">
      <c r="V51" s="4"/>
      <c r="W51" s="4"/>
      <c r="X51" s="4"/>
      <c r="Y51" s="4"/>
      <c r="Z51" s="4"/>
      <c r="AA51" s="4"/>
      <c r="AB51" s="4"/>
      <c r="AC51" s="4"/>
      <c r="AD51" s="4"/>
      <c r="AE51" s="4"/>
      <c r="AF51" s="4"/>
      <c r="AG51" s="4"/>
    </row>
    <row r="52" spans="22:24" ht="14.25">
      <c r="V52" s="4"/>
      <c r="W52" s="4"/>
      <c r="X52" s="4"/>
    </row>
    <row r="53" spans="21:33" ht="14.25">
      <c r="U53" s="5"/>
      <c r="V53" s="5"/>
      <c r="W53" s="5"/>
      <c r="X53" s="5"/>
      <c r="Y53" s="5"/>
      <c r="Z53" s="5"/>
      <c r="AA53" s="5"/>
      <c r="AB53" s="5"/>
      <c r="AC53" s="5"/>
      <c r="AD53" s="5"/>
      <c r="AE53" s="5"/>
      <c r="AF53" s="5"/>
      <c r="AG53" s="5"/>
    </row>
    <row r="54" spans="21:33" ht="14.25">
      <c r="U54" s="5"/>
      <c r="V54" s="6"/>
      <c r="W54" s="6"/>
      <c r="X54" s="6"/>
      <c r="Y54" s="6"/>
      <c r="Z54" s="6"/>
      <c r="AA54" s="5"/>
      <c r="AB54" s="5"/>
      <c r="AC54" s="5"/>
      <c r="AD54" s="5"/>
      <c r="AE54" s="5"/>
      <c r="AF54" s="5"/>
      <c r="AG54" s="5"/>
    </row>
    <row r="55" spans="21:33" ht="14.25">
      <c r="U55" s="5"/>
      <c r="V55" s="6"/>
      <c r="W55" s="6"/>
      <c r="X55" s="6"/>
      <c r="Y55" s="6"/>
      <c r="Z55" s="6"/>
      <c r="AA55" s="5"/>
      <c r="AB55" s="5"/>
      <c r="AC55" s="5"/>
      <c r="AD55" s="5"/>
      <c r="AE55" s="5"/>
      <c r="AF55" s="5"/>
      <c r="AG55" s="5"/>
    </row>
    <row r="56" spans="21:33" ht="14.25">
      <c r="U56" s="5"/>
      <c r="V56" s="6"/>
      <c r="W56" s="6"/>
      <c r="X56" s="6"/>
      <c r="Y56" s="6"/>
      <c r="Z56" s="6"/>
      <c r="AA56" s="5"/>
      <c r="AB56" s="5"/>
      <c r="AC56" s="5"/>
      <c r="AD56" s="5"/>
      <c r="AE56" s="5"/>
      <c r="AF56" s="5"/>
      <c r="AG56" s="5"/>
    </row>
    <row r="57" spans="23:27" ht="15">
      <c r="W57" s="7"/>
      <c r="X57" s="7"/>
      <c r="Y57" s="7"/>
      <c r="Z57" s="7"/>
      <c r="AA57" s="7"/>
    </row>
    <row r="63" s="64" customFormat="1" ht="14.25"/>
    <row r="64" spans="22:26" ht="14.25">
      <c r="V64" s="8"/>
      <c r="W64" s="8"/>
      <c r="X64" s="8"/>
      <c r="Y64" s="8"/>
      <c r="Z64" s="8"/>
    </row>
    <row r="66" spans="22:33" ht="14.25">
      <c r="V66" s="1"/>
      <c r="W66" s="1"/>
      <c r="X66" s="1"/>
      <c r="Y66" s="1"/>
      <c r="Z66" s="1"/>
      <c r="AA66" s="1"/>
      <c r="AB66" s="1"/>
      <c r="AC66" s="1"/>
      <c r="AD66" s="1"/>
      <c r="AE66" s="1"/>
      <c r="AF66" s="1"/>
      <c r="AG66" s="1"/>
    </row>
    <row r="70" spans="22:33" ht="14.25">
      <c r="V70" s="1"/>
      <c r="W70" s="1"/>
      <c r="X70" s="1"/>
      <c r="Y70" s="1"/>
      <c r="Z70" s="1"/>
      <c r="AA70" s="1"/>
      <c r="AB70" s="1"/>
      <c r="AC70" s="1"/>
      <c r="AD70" s="1"/>
      <c r="AE70" s="1"/>
      <c r="AF70" s="1"/>
      <c r="AG70" s="1"/>
    </row>
    <row r="71" spans="22:33" ht="14.25">
      <c r="V71" s="1"/>
      <c r="W71" s="1"/>
      <c r="X71" s="1"/>
      <c r="Y71" s="1"/>
      <c r="Z71" s="1"/>
      <c r="AA71" s="1"/>
      <c r="AB71" s="1"/>
      <c r="AC71" s="1"/>
      <c r="AD71" s="1"/>
      <c r="AE71" s="1"/>
      <c r="AF71" s="1"/>
      <c r="AG71" s="1"/>
    </row>
    <row r="72" spans="22:33" ht="14.25">
      <c r="V72" s="1"/>
      <c r="W72" s="1"/>
      <c r="X72" s="1"/>
      <c r="Y72" s="1"/>
      <c r="Z72" s="1"/>
      <c r="AA72" s="1"/>
      <c r="AB72" s="1"/>
      <c r="AC72" s="1"/>
      <c r="AD72" s="1"/>
      <c r="AE72" s="1"/>
      <c r="AF72" s="1"/>
      <c r="AG72" s="1"/>
    </row>
    <row r="100" ht="14.25">
      <c r="S100" s="276"/>
    </row>
    <row r="101" ht="14.25">
      <c r="S101" s="276"/>
    </row>
    <row r="102" ht="14.25">
      <c r="S102" s="276"/>
    </row>
    <row r="103" ht="14.25">
      <c r="S103" s="278"/>
    </row>
    <row r="104" ht="14.25">
      <c r="S104" s="278"/>
    </row>
    <row r="105" ht="14.25">
      <c r="S105" s="278"/>
    </row>
    <row r="106" ht="14.25">
      <c r="S106" s="278"/>
    </row>
    <row r="107" ht="14.25">
      <c r="S107" s="276"/>
    </row>
    <row r="108" ht="14.25">
      <c r="S108" s="276"/>
    </row>
    <row r="109" ht="14.25">
      <c r="S109" s="278"/>
    </row>
    <row r="110" ht="14.25">
      <c r="S110" s="278"/>
    </row>
    <row r="111" ht="14.25">
      <c r="S111" s="278"/>
    </row>
    <row r="112" ht="14.25">
      <c r="S112" s="278"/>
    </row>
    <row r="113" ht="14.25">
      <c r="S113" s="276"/>
    </row>
    <row r="114" ht="14.25">
      <c r="S114" s="276"/>
    </row>
    <row r="115" ht="14.25">
      <c r="S115" s="278"/>
    </row>
    <row r="116" ht="14.25">
      <c r="S116" s="278"/>
    </row>
    <row r="117" ht="14.25">
      <c r="S117" s="278"/>
    </row>
    <row r="118" ht="14.25">
      <c r="S118" s="278"/>
    </row>
    <row r="119" ht="14.25">
      <c r="S119" s="276"/>
    </row>
    <row r="120" ht="14.25">
      <c r="S120" s="279"/>
    </row>
    <row r="121" ht="14.25">
      <c r="S121" s="280"/>
    </row>
    <row r="122" ht="14.25">
      <c r="S122" s="280"/>
    </row>
    <row r="123" ht="14.25">
      <c r="S123" s="279"/>
    </row>
    <row r="124" ht="14.25">
      <c r="S124" s="279"/>
    </row>
    <row r="125" ht="14.25">
      <c r="S125" s="279"/>
    </row>
    <row r="126" ht="14.25">
      <c r="S126" s="279"/>
    </row>
    <row r="127" ht="14.25">
      <c r="S127" s="279"/>
    </row>
    <row r="128" ht="14.25">
      <c r="S128" s="279"/>
    </row>
    <row r="129" ht="14.25">
      <c r="S129" s="276"/>
    </row>
    <row r="130" ht="14.25">
      <c r="S130" s="276"/>
    </row>
    <row r="131" ht="14.25">
      <c r="S131" s="276"/>
    </row>
    <row r="132" ht="14.25">
      <c r="S132" s="276"/>
    </row>
    <row r="133" ht="14.25">
      <c r="S133" s="277"/>
    </row>
    <row r="134" ht="14.25">
      <c r="S134" s="277"/>
    </row>
    <row r="135" ht="14.25">
      <c r="S135" s="277"/>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scale="75" r:id="rId2"/>
  <headerFooter>
    <oddFooter>&amp;C&amp;10 8</oddFooter>
  </headerFooter>
  <drawing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K1:AO149"/>
  <sheetViews>
    <sheetView view="pageBreakPreview" zoomScaleSheetLayoutView="100" zoomScalePageLayoutView="0" workbookViewId="0" topLeftCell="A1">
      <selection activeCell="W26" sqref="W26"/>
    </sheetView>
  </sheetViews>
  <sheetFormatPr defaultColWidth="11.00390625" defaultRowHeight="14.25"/>
  <cols>
    <col min="1" max="7" width="11.00390625" style="21" customWidth="1"/>
    <col min="8" max="8" width="1.625" style="21" customWidth="1"/>
    <col min="9" max="14" width="11.00390625" style="21" customWidth="1"/>
    <col min="15" max="15" width="11.00390625" style="64" customWidth="1"/>
    <col min="16" max="16" width="6.875" style="64" bestFit="1" customWidth="1"/>
    <col min="17" max="28" width="11.00390625" style="64" customWidth="1"/>
    <col min="29" max="16384" width="11.00390625" style="21" customWidth="1"/>
  </cols>
  <sheetData>
    <row r="1" spans="11:41" ht="14.25">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row>
    <row r="2" spans="11:41" ht="14.25">
      <c r="K2" s="147"/>
      <c r="L2" s="147"/>
      <c r="M2" s="147"/>
      <c r="N2" s="147"/>
      <c r="O2" s="147"/>
      <c r="P2" s="147"/>
      <c r="Q2" s="147" t="s">
        <v>29</v>
      </c>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row>
    <row r="3" spans="11:41" ht="14.25">
      <c r="K3" s="147"/>
      <c r="L3" s="147"/>
      <c r="M3" s="147"/>
      <c r="N3" s="147"/>
      <c r="O3" s="147"/>
      <c r="P3" s="147"/>
      <c r="Q3" s="147" t="s">
        <v>17</v>
      </c>
      <c r="R3" s="147" t="s">
        <v>18</v>
      </c>
      <c r="S3" s="147" t="s">
        <v>19</v>
      </c>
      <c r="T3" s="147" t="s">
        <v>20</v>
      </c>
      <c r="U3" s="147" t="s">
        <v>21</v>
      </c>
      <c r="V3" s="147" t="s">
        <v>22</v>
      </c>
      <c r="W3" s="147" t="s">
        <v>23</v>
      </c>
      <c r="X3" s="147" t="s">
        <v>24</v>
      </c>
      <c r="Y3" s="147" t="s">
        <v>25</v>
      </c>
      <c r="Z3" s="147" t="s">
        <v>26</v>
      </c>
      <c r="AA3" s="147" t="s">
        <v>27</v>
      </c>
      <c r="AB3" s="147" t="s">
        <v>28</v>
      </c>
      <c r="AC3" s="147"/>
      <c r="AD3" s="147"/>
      <c r="AE3" s="147"/>
      <c r="AF3" s="147"/>
      <c r="AG3" s="147"/>
      <c r="AH3" s="147"/>
      <c r="AI3" s="147"/>
      <c r="AJ3" s="147"/>
      <c r="AK3" s="147"/>
      <c r="AL3" s="147"/>
      <c r="AM3" s="147"/>
      <c r="AN3" s="147"/>
      <c r="AO3" s="147"/>
    </row>
    <row r="4" spans="11:41" ht="14.25">
      <c r="K4" s="147"/>
      <c r="L4" s="147"/>
      <c r="M4" s="147"/>
      <c r="N4" s="147"/>
      <c r="O4" s="147" t="s">
        <v>33</v>
      </c>
      <c r="P4" s="147">
        <v>2012</v>
      </c>
      <c r="Q4" s="148">
        <v>27.922406</v>
      </c>
      <c r="R4" s="148">
        <v>22.511683</v>
      </c>
      <c r="S4" s="148">
        <v>23.087792</v>
      </c>
      <c r="T4" s="148">
        <v>22.876887</v>
      </c>
      <c r="U4" s="148">
        <v>16.567141</v>
      </c>
      <c r="V4" s="148">
        <v>17.291431</v>
      </c>
      <c r="W4" s="148">
        <v>14.09379</v>
      </c>
      <c r="X4" s="148">
        <v>15.041493</v>
      </c>
      <c r="Y4" s="148">
        <v>21.967481</v>
      </c>
      <c r="Z4" s="148">
        <v>20.837553</v>
      </c>
      <c r="AA4" s="148">
        <v>37.561832</v>
      </c>
      <c r="AB4" s="148">
        <v>50.934058</v>
      </c>
      <c r="AC4" s="147"/>
      <c r="AD4" s="147"/>
      <c r="AE4" s="147"/>
      <c r="AF4" s="147"/>
      <c r="AG4" s="147"/>
      <c r="AH4" s="147"/>
      <c r="AI4" s="147"/>
      <c r="AJ4" s="147"/>
      <c r="AK4" s="147"/>
      <c r="AL4" s="147"/>
      <c r="AM4" s="147"/>
      <c r="AN4" s="147"/>
      <c r="AO4" s="147"/>
    </row>
    <row r="5" spans="11:41" ht="14.25">
      <c r="K5" s="147"/>
      <c r="L5" s="147"/>
      <c r="M5" s="147"/>
      <c r="N5" s="147"/>
      <c r="O5" s="147" t="s">
        <v>33</v>
      </c>
      <c r="P5" s="147">
        <v>2013</v>
      </c>
      <c r="Q5" s="148">
        <v>40.639736</v>
      </c>
      <c r="R5" s="148">
        <v>40.413071</v>
      </c>
      <c r="S5" s="148">
        <v>50.77156</v>
      </c>
      <c r="T5" s="148">
        <v>25.887282</v>
      </c>
      <c r="U5" s="148">
        <v>36.721922</v>
      </c>
      <c r="V5" s="148">
        <v>38.455431</v>
      </c>
      <c r="W5" s="148">
        <v>33.710782</v>
      </c>
      <c r="X5" s="148">
        <v>26.070371</v>
      </c>
      <c r="Y5" s="148">
        <v>24.982069</v>
      </c>
      <c r="Z5" s="148">
        <v>36.953795</v>
      </c>
      <c r="AA5" s="148">
        <v>29.656211</v>
      </c>
      <c r="AB5" s="148">
        <v>26.094753</v>
      </c>
      <c r="AC5" s="147"/>
      <c r="AD5" s="147"/>
      <c r="AE5" s="147"/>
      <c r="AF5" s="147"/>
      <c r="AG5" s="147"/>
      <c r="AH5" s="147"/>
      <c r="AI5" s="147"/>
      <c r="AJ5" s="147"/>
      <c r="AK5" s="147"/>
      <c r="AL5" s="147"/>
      <c r="AM5" s="147"/>
      <c r="AN5" s="147"/>
      <c r="AO5" s="147"/>
    </row>
    <row r="6" spans="11:41" ht="14.25">
      <c r="K6" s="147"/>
      <c r="L6" s="147"/>
      <c r="M6" s="147"/>
      <c r="N6" s="147"/>
      <c r="O6" s="147" t="s">
        <v>33</v>
      </c>
      <c r="P6" s="147">
        <v>2014</v>
      </c>
      <c r="Q6" s="148">
        <v>22.982177</v>
      </c>
      <c r="R6" s="148">
        <v>24.978984</v>
      </c>
      <c r="S6" s="148">
        <v>26.373285</v>
      </c>
      <c r="T6" s="148">
        <v>41.0721502</v>
      </c>
      <c r="U6" s="148">
        <v>36.642887439999996</v>
      </c>
      <c r="V6" s="148">
        <v>29.606734600000003</v>
      </c>
      <c r="W6" s="148">
        <v>17.6023302</v>
      </c>
      <c r="X6" s="148">
        <v>20.625039</v>
      </c>
      <c r="Y6" s="148">
        <v>21.893324</v>
      </c>
      <c r="Z6" s="148">
        <v>37.98037</v>
      </c>
      <c r="AA6" s="148">
        <v>25.997088</v>
      </c>
      <c r="AB6" s="148">
        <v>23.707962</v>
      </c>
      <c r="AC6" s="148"/>
      <c r="AD6" s="147"/>
      <c r="AE6" s="148"/>
      <c r="AF6" s="147"/>
      <c r="AG6" s="147"/>
      <c r="AH6" s="147"/>
      <c r="AI6" s="147"/>
      <c r="AJ6" s="147"/>
      <c r="AK6" s="147"/>
      <c r="AL6" s="147"/>
      <c r="AM6" s="147"/>
      <c r="AN6" s="147"/>
      <c r="AO6" s="147"/>
    </row>
    <row r="7" spans="11:41" ht="14.25">
      <c r="K7" s="147"/>
      <c r="L7" s="147"/>
      <c r="M7" s="147"/>
      <c r="N7" s="147"/>
      <c r="O7" s="147" t="s">
        <v>33</v>
      </c>
      <c r="P7" s="147">
        <v>2015</v>
      </c>
      <c r="Q7" s="148">
        <v>23.894335</v>
      </c>
      <c r="R7" s="2">
        <v>26.725077</v>
      </c>
      <c r="S7" s="2">
        <v>39.878123</v>
      </c>
      <c r="T7" s="2">
        <v>37.9827065</v>
      </c>
      <c r="U7" s="2">
        <v>31.65351</v>
      </c>
      <c r="V7" s="2">
        <v>26.765411</v>
      </c>
      <c r="W7" s="2">
        <v>33.0349458</v>
      </c>
      <c r="X7" s="148"/>
      <c r="Y7" s="148"/>
      <c r="Z7" s="148"/>
      <c r="AA7" s="148"/>
      <c r="AB7" s="148"/>
      <c r="AC7" s="148"/>
      <c r="AD7" s="147"/>
      <c r="AE7" s="148"/>
      <c r="AF7" s="147"/>
      <c r="AG7" s="147"/>
      <c r="AH7" s="147"/>
      <c r="AI7" s="147"/>
      <c r="AJ7" s="147"/>
      <c r="AK7" s="147"/>
      <c r="AL7" s="147"/>
      <c r="AM7" s="147"/>
      <c r="AN7" s="147"/>
      <c r="AO7" s="147"/>
    </row>
    <row r="8" spans="11:41" ht="14.25">
      <c r="K8" s="147"/>
      <c r="L8" s="147"/>
      <c r="M8" s="147"/>
      <c r="N8" s="147"/>
      <c r="O8" s="147" t="s">
        <v>34</v>
      </c>
      <c r="P8" s="147">
        <v>2012</v>
      </c>
      <c r="Q8" s="148">
        <v>35.230023</v>
      </c>
      <c r="R8" s="148">
        <v>25.563029</v>
      </c>
      <c r="S8" s="148">
        <v>26.971621</v>
      </c>
      <c r="T8" s="148">
        <v>27.916299</v>
      </c>
      <c r="U8" s="148">
        <v>21.710452</v>
      </c>
      <c r="V8" s="148">
        <v>22.168013</v>
      </c>
      <c r="W8" s="148">
        <v>18.036404</v>
      </c>
      <c r="X8" s="148">
        <v>18.46122</v>
      </c>
      <c r="Y8" s="148">
        <v>24.518344</v>
      </c>
      <c r="Z8" s="148">
        <v>25.425734</v>
      </c>
      <c r="AA8" s="148">
        <v>37.3045</v>
      </c>
      <c r="AB8" s="148">
        <v>46.622043</v>
      </c>
      <c r="AC8" s="147"/>
      <c r="AD8" s="147"/>
      <c r="AE8" s="149"/>
      <c r="AF8" s="147"/>
      <c r="AG8" s="147"/>
      <c r="AH8" s="147"/>
      <c r="AI8" s="147"/>
      <c r="AJ8" s="147"/>
      <c r="AK8" s="147"/>
      <c r="AL8" s="147"/>
      <c r="AM8" s="147"/>
      <c r="AN8" s="147"/>
      <c r="AO8" s="147"/>
    </row>
    <row r="9" spans="11:41" ht="14.25">
      <c r="K9" s="147"/>
      <c r="L9" s="147"/>
      <c r="M9" s="147"/>
      <c r="N9" s="147"/>
      <c r="O9" s="147" t="s">
        <v>34</v>
      </c>
      <c r="P9" s="147">
        <v>2013</v>
      </c>
      <c r="Q9" s="148">
        <v>41.611787</v>
      </c>
      <c r="R9" s="148">
        <v>40.070729</v>
      </c>
      <c r="S9" s="148">
        <v>44.123027</v>
      </c>
      <c r="T9" s="148">
        <v>27.984159</v>
      </c>
      <c r="U9" s="148">
        <v>35.645103</v>
      </c>
      <c r="V9" s="148">
        <v>32.025402</v>
      </c>
      <c r="W9" s="148">
        <v>30.297642</v>
      </c>
      <c r="X9" s="148">
        <v>25.621785</v>
      </c>
      <c r="Y9" s="148">
        <v>23.581359</v>
      </c>
      <c r="Z9" s="148">
        <v>35.986281</v>
      </c>
      <c r="AA9" s="148">
        <v>29.092676</v>
      </c>
      <c r="AB9" s="148">
        <v>24.913375</v>
      </c>
      <c r="AC9" s="147"/>
      <c r="AD9" s="147"/>
      <c r="AE9" s="150"/>
      <c r="AF9" s="147"/>
      <c r="AG9" s="147"/>
      <c r="AH9" s="147"/>
      <c r="AI9" s="147"/>
      <c r="AJ9" s="147"/>
      <c r="AK9" s="147"/>
      <c r="AL9" s="147"/>
      <c r="AM9" s="147"/>
      <c r="AN9" s="147"/>
      <c r="AO9" s="147"/>
    </row>
    <row r="10" spans="11:41" ht="14.25">
      <c r="K10" s="147"/>
      <c r="L10" s="147"/>
      <c r="M10" s="147"/>
      <c r="N10" s="147"/>
      <c r="O10" s="147" t="s">
        <v>34</v>
      </c>
      <c r="P10" s="147">
        <v>2014</v>
      </c>
      <c r="Q10" s="148">
        <v>21.335693</v>
      </c>
      <c r="R10" s="148">
        <v>23.409189</v>
      </c>
      <c r="S10" s="148">
        <v>24.7022006</v>
      </c>
      <c r="T10" s="148">
        <v>36.31971807</v>
      </c>
      <c r="U10" s="148">
        <v>31.72174075</v>
      </c>
      <c r="V10" s="148">
        <v>27.162771399999997</v>
      </c>
      <c r="W10" s="148">
        <v>17.68231745</v>
      </c>
      <c r="X10" s="148">
        <v>20.31168847</v>
      </c>
      <c r="Y10" s="148">
        <v>20.56793791</v>
      </c>
      <c r="Z10" s="148">
        <v>30.22347887</v>
      </c>
      <c r="AA10" s="148">
        <v>24.00593969</v>
      </c>
      <c r="AB10" s="148">
        <v>19.35299034</v>
      </c>
      <c r="AC10" s="148"/>
      <c r="AD10" s="147"/>
      <c r="AE10" s="147"/>
      <c r="AF10" s="147"/>
      <c r="AG10" s="147"/>
      <c r="AH10" s="147"/>
      <c r="AI10" s="147"/>
      <c r="AJ10" s="147"/>
      <c r="AK10" s="147"/>
      <c r="AL10" s="147"/>
      <c r="AM10" s="147"/>
      <c r="AN10" s="147"/>
      <c r="AO10" s="147"/>
    </row>
    <row r="11" spans="11:41" ht="14.25">
      <c r="K11" s="147"/>
      <c r="L11" s="147"/>
      <c r="M11" s="147"/>
      <c r="N11" s="147"/>
      <c r="O11" s="147" t="s">
        <v>34</v>
      </c>
      <c r="P11" s="147">
        <v>2015</v>
      </c>
      <c r="Q11" s="148">
        <v>21.5465217</v>
      </c>
      <c r="R11" s="2">
        <v>22.06495741</v>
      </c>
      <c r="S11" s="2">
        <v>28.16700719</v>
      </c>
      <c r="T11" s="2">
        <v>29.23386534</v>
      </c>
      <c r="U11" s="2">
        <v>24.45746061</v>
      </c>
      <c r="V11" s="2">
        <v>21.094378489999997</v>
      </c>
      <c r="W11" s="2">
        <v>27.87590607</v>
      </c>
      <c r="X11" s="148"/>
      <c r="Y11" s="148"/>
      <c r="Z11" s="148"/>
      <c r="AA11" s="148"/>
      <c r="AB11" s="148"/>
      <c r="AC11" s="148"/>
      <c r="AD11" s="147"/>
      <c r="AE11" s="147"/>
      <c r="AF11" s="147"/>
      <c r="AG11" s="147"/>
      <c r="AH11" s="147"/>
      <c r="AI11" s="147"/>
      <c r="AJ11" s="147"/>
      <c r="AK11" s="147"/>
      <c r="AL11" s="147"/>
      <c r="AM11" s="147"/>
      <c r="AN11" s="147"/>
      <c r="AO11" s="147"/>
    </row>
    <row r="12" spans="11:41" ht="14.25">
      <c r="K12" s="147"/>
      <c r="L12" s="147"/>
      <c r="M12" s="147"/>
      <c r="N12" s="147"/>
      <c r="O12" s="147"/>
      <c r="P12" s="147"/>
      <c r="Q12" s="148"/>
      <c r="R12" s="148"/>
      <c r="S12" s="148"/>
      <c r="T12" s="148"/>
      <c r="U12" s="148"/>
      <c r="V12" s="149"/>
      <c r="W12" s="148"/>
      <c r="X12" s="148"/>
      <c r="Y12" s="148"/>
      <c r="Z12" s="148"/>
      <c r="AA12" s="148"/>
      <c r="AB12" s="148"/>
      <c r="AC12" s="147"/>
      <c r="AD12" s="147"/>
      <c r="AE12" s="147"/>
      <c r="AF12" s="147"/>
      <c r="AG12" s="147"/>
      <c r="AH12" s="147"/>
      <c r="AI12" s="147"/>
      <c r="AJ12" s="147"/>
      <c r="AK12" s="147"/>
      <c r="AL12" s="147"/>
      <c r="AM12" s="147"/>
      <c r="AN12" s="147"/>
      <c r="AO12" s="147"/>
    </row>
    <row r="13" spans="11:41" ht="14.25">
      <c r="K13" s="147"/>
      <c r="L13" s="147"/>
      <c r="M13" s="147"/>
      <c r="N13" s="147"/>
      <c r="O13" s="148"/>
      <c r="P13" s="147"/>
      <c r="Q13" s="147" t="s">
        <v>31</v>
      </c>
      <c r="R13" s="147"/>
      <c r="S13" s="147"/>
      <c r="T13" s="147"/>
      <c r="U13" s="147"/>
      <c r="V13" s="150"/>
      <c r="W13" s="147"/>
      <c r="X13" s="147"/>
      <c r="Y13" s="147"/>
      <c r="Z13" s="147"/>
      <c r="AA13" s="147"/>
      <c r="AB13" s="147"/>
      <c r="AC13" s="147"/>
      <c r="AD13" s="148"/>
      <c r="AE13" s="148"/>
      <c r="AF13" s="148"/>
      <c r="AG13" s="147"/>
      <c r="AH13" s="147"/>
      <c r="AI13" s="147"/>
      <c r="AJ13" s="147"/>
      <c r="AK13" s="147"/>
      <c r="AL13" s="147"/>
      <c r="AM13" s="147"/>
      <c r="AN13" s="147"/>
      <c r="AO13" s="147"/>
    </row>
    <row r="14" spans="11:41" ht="14.25">
      <c r="K14" s="147"/>
      <c r="L14" s="147"/>
      <c r="M14" s="148"/>
      <c r="N14" s="148"/>
      <c r="O14" s="148"/>
      <c r="P14" s="147"/>
      <c r="Q14" s="147" t="s">
        <v>11</v>
      </c>
      <c r="R14" s="147"/>
      <c r="S14" s="147"/>
      <c r="T14" s="147"/>
      <c r="U14" s="147"/>
      <c r="V14" s="147"/>
      <c r="W14" s="147"/>
      <c r="X14" s="147"/>
      <c r="Y14" s="147"/>
      <c r="Z14" s="147"/>
      <c r="AA14" s="147"/>
      <c r="AB14" s="147"/>
      <c r="AC14" s="147"/>
      <c r="AD14" s="148"/>
      <c r="AE14" s="148"/>
      <c r="AF14" s="148"/>
      <c r="AG14" s="147"/>
      <c r="AH14" s="147"/>
      <c r="AI14" s="147"/>
      <c r="AJ14" s="147"/>
      <c r="AK14" s="147"/>
      <c r="AL14" s="147"/>
      <c r="AM14" s="147"/>
      <c r="AN14" s="147"/>
      <c r="AO14" s="147"/>
    </row>
    <row r="15" spans="11:41" ht="14.25">
      <c r="K15" s="147"/>
      <c r="L15" s="147"/>
      <c r="M15" s="148"/>
      <c r="N15" s="2">
        <v>33.0349458</v>
      </c>
      <c r="O15" s="147"/>
      <c r="P15" s="147"/>
      <c r="Q15" s="147" t="s">
        <v>17</v>
      </c>
      <c r="R15" s="147" t="s">
        <v>18</v>
      </c>
      <c r="S15" s="147" t="s">
        <v>19</v>
      </c>
      <c r="T15" s="147" t="s">
        <v>20</v>
      </c>
      <c r="U15" s="147" t="s">
        <v>21</v>
      </c>
      <c r="V15" s="147" t="s">
        <v>22</v>
      </c>
      <c r="W15" s="147" t="s">
        <v>23</v>
      </c>
      <c r="X15" s="147" t="s">
        <v>24</v>
      </c>
      <c r="Y15" s="147" t="s">
        <v>25</v>
      </c>
      <c r="Z15" s="147" t="s">
        <v>26</v>
      </c>
      <c r="AA15" s="147" t="s">
        <v>27</v>
      </c>
      <c r="AB15" s="147" t="s">
        <v>28</v>
      </c>
      <c r="AC15" s="147"/>
      <c r="AD15" s="149"/>
      <c r="AE15" s="149"/>
      <c r="AF15" s="149"/>
      <c r="AG15" s="147"/>
      <c r="AH15" s="147"/>
      <c r="AI15" s="147"/>
      <c r="AJ15" s="147"/>
      <c r="AK15" s="147"/>
      <c r="AL15" s="147"/>
      <c r="AM15" s="147"/>
      <c r="AN15" s="147"/>
      <c r="AO15" s="147"/>
    </row>
    <row r="16" spans="11:41" ht="14.25">
      <c r="K16" s="147"/>
      <c r="L16" s="147"/>
      <c r="M16" s="148"/>
      <c r="N16" s="2">
        <v>27.87590607</v>
      </c>
      <c r="O16" s="147"/>
      <c r="P16" s="147">
        <v>2012</v>
      </c>
      <c r="Q16" s="149">
        <v>1.261711580298632</v>
      </c>
      <c r="R16" s="149">
        <v>1.1355449967912217</v>
      </c>
      <c r="S16" s="149">
        <v>1.168220027276753</v>
      </c>
      <c r="T16" s="149">
        <v>1.220283992310667</v>
      </c>
      <c r="U16" s="149">
        <v>1.3104525397592741</v>
      </c>
      <c r="V16" s="149">
        <v>1.2820230436682771</v>
      </c>
      <c r="W16" s="149">
        <v>1.2797412193597322</v>
      </c>
      <c r="X16" s="149">
        <v>1.2273528964179288</v>
      </c>
      <c r="Y16" s="149">
        <v>1.1161199593162274</v>
      </c>
      <c r="Z16" s="149">
        <v>1.2201880902234536</v>
      </c>
      <c r="AA16" s="149">
        <v>0.9931491094470577</v>
      </c>
      <c r="AB16" s="149">
        <v>0.9153412241372952</v>
      </c>
      <c r="AC16" s="147"/>
      <c r="AD16" s="150"/>
      <c r="AE16" s="150"/>
      <c r="AF16" s="150"/>
      <c r="AG16" s="147"/>
      <c r="AH16" s="147"/>
      <c r="AI16" s="147"/>
      <c r="AJ16" s="147"/>
      <c r="AK16" s="147"/>
      <c r="AL16" s="147"/>
      <c r="AM16" s="147"/>
      <c r="AN16" s="147"/>
      <c r="AO16" s="147"/>
    </row>
    <row r="17" spans="11:41" s="64" customFormat="1" ht="14.25">
      <c r="K17" s="147"/>
      <c r="L17" s="147"/>
      <c r="M17" s="149"/>
      <c r="N17" s="4">
        <v>0.8438308401886343</v>
      </c>
      <c r="O17" s="147"/>
      <c r="P17" s="147">
        <v>2013</v>
      </c>
      <c r="Q17" s="149">
        <v>1.0239187331335027</v>
      </c>
      <c r="R17" s="149">
        <v>0.9915289288458182</v>
      </c>
      <c r="S17" s="149">
        <v>0.8690500547944557</v>
      </c>
      <c r="T17" s="149">
        <v>1.0810002765064328</v>
      </c>
      <c r="U17" s="149">
        <v>0.9706763986917678</v>
      </c>
      <c r="V17" s="149">
        <v>0.8327926944831278</v>
      </c>
      <c r="W17" s="149">
        <v>0.8987522745690087</v>
      </c>
      <c r="X17" s="149">
        <v>0.9827932636631829</v>
      </c>
      <c r="Y17" s="149">
        <v>0.9439313853468262</v>
      </c>
      <c r="Z17" s="149">
        <v>0.9738182776626866</v>
      </c>
      <c r="AA17" s="149">
        <v>0.9809977410802749</v>
      </c>
      <c r="AB17" s="149">
        <v>0.9547273737367814</v>
      </c>
      <c r="AC17" s="147"/>
      <c r="AD17" s="150"/>
      <c r="AE17" s="147"/>
      <c r="AF17" s="148"/>
      <c r="AG17" s="148"/>
      <c r="AH17" s="147"/>
      <c r="AI17" s="147"/>
      <c r="AJ17" s="147"/>
      <c r="AK17" s="147"/>
      <c r="AL17" s="147"/>
      <c r="AM17" s="147"/>
      <c r="AN17" s="147"/>
      <c r="AO17" s="147"/>
    </row>
    <row r="18" spans="11:41" ht="14.25">
      <c r="K18" s="147"/>
      <c r="L18" s="147"/>
      <c r="M18" s="150"/>
      <c r="N18" s="1">
        <v>548.6081824402387</v>
      </c>
      <c r="O18" s="147"/>
      <c r="P18" s="147">
        <v>2014</v>
      </c>
      <c r="Q18" s="149">
        <v>0.9283582229829663</v>
      </c>
      <c r="R18" s="149">
        <v>0.937155370290481</v>
      </c>
      <c r="S18" s="149">
        <v>0.9366372296814751</v>
      </c>
      <c r="T18" s="149">
        <v>0.8842906420321768</v>
      </c>
      <c r="U18" s="149">
        <v>0.865699811510269</v>
      </c>
      <c r="V18" s="149">
        <v>0.9174524569149883</v>
      </c>
      <c r="W18" s="149">
        <v>1.004544128481353</v>
      </c>
      <c r="X18" s="149">
        <v>0.9848072757583634</v>
      </c>
      <c r="Y18" s="149">
        <v>0.9394616326876633</v>
      </c>
      <c r="Z18" s="149">
        <v>0.7957657829557743</v>
      </c>
      <c r="AA18" s="149">
        <v>0.9234087944772892</v>
      </c>
      <c r="AB18" s="149">
        <v>0.8163076328534693</v>
      </c>
      <c r="AC18" s="147"/>
      <c r="AD18" s="147"/>
      <c r="AE18" s="147"/>
      <c r="AF18" s="147"/>
      <c r="AG18" s="147"/>
      <c r="AH18" s="147"/>
      <c r="AI18" s="147"/>
      <c r="AJ18" s="147"/>
      <c r="AK18" s="147"/>
      <c r="AL18" s="147"/>
      <c r="AM18" s="147"/>
      <c r="AN18" s="147"/>
      <c r="AO18" s="147"/>
    </row>
    <row r="19" spans="11:41" ht="14.25">
      <c r="K19" s="147"/>
      <c r="L19" s="147"/>
      <c r="M19" s="147"/>
      <c r="N19" s="150"/>
      <c r="O19" s="147"/>
      <c r="P19" s="147">
        <v>2015</v>
      </c>
      <c r="Q19" s="149">
        <v>0.9017418438303472</v>
      </c>
      <c r="R19" s="4">
        <v>0.8256274588095669</v>
      </c>
      <c r="S19" s="4">
        <v>0.7063273060770688</v>
      </c>
      <c r="T19" s="4">
        <v>0.769662513122913</v>
      </c>
      <c r="U19" s="4">
        <v>0.7726618820472042</v>
      </c>
      <c r="V19" s="4">
        <v>0.7881208508249694</v>
      </c>
      <c r="W19" s="4">
        <v>0.8438308401886343</v>
      </c>
      <c r="X19" s="149"/>
      <c r="Y19" s="149"/>
      <c r="Z19" s="149"/>
      <c r="AA19" s="149"/>
      <c r="AB19" s="149"/>
      <c r="AC19" s="148"/>
      <c r="AD19" s="147"/>
      <c r="AE19" s="147"/>
      <c r="AF19" s="147"/>
      <c r="AG19" s="147"/>
      <c r="AH19" s="147"/>
      <c r="AI19" s="147"/>
      <c r="AJ19" s="147"/>
      <c r="AK19" s="147"/>
      <c r="AL19" s="147"/>
      <c r="AM19" s="147"/>
      <c r="AN19" s="147"/>
      <c r="AO19" s="147"/>
    </row>
    <row r="20" spans="11:41" ht="14.25">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row>
    <row r="21" spans="11:41" ht="14.25">
      <c r="K21" s="147"/>
      <c r="L21" s="147"/>
      <c r="M21" s="147"/>
      <c r="N21" s="147"/>
      <c r="O21" s="147"/>
      <c r="P21" s="147"/>
      <c r="Q21" s="147" t="s">
        <v>11</v>
      </c>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row>
    <row r="22" spans="11:41" ht="14.25">
      <c r="K22" s="147"/>
      <c r="L22" s="147"/>
      <c r="M22" s="147"/>
      <c r="N22" s="147"/>
      <c r="O22" s="147"/>
      <c r="P22" s="147"/>
      <c r="Q22" s="147" t="s">
        <v>17</v>
      </c>
      <c r="R22" s="147" t="s">
        <v>18</v>
      </c>
      <c r="S22" s="147" t="s">
        <v>19</v>
      </c>
      <c r="T22" s="147" t="s">
        <v>20</v>
      </c>
      <c r="U22" s="147" t="s">
        <v>21</v>
      </c>
      <c r="V22" s="147" t="s">
        <v>22</v>
      </c>
      <c r="W22" s="147" t="s">
        <v>23</v>
      </c>
      <c r="X22" s="147" t="s">
        <v>24</v>
      </c>
      <c r="Y22" s="147" t="s">
        <v>25</v>
      </c>
      <c r="Z22" s="147" t="s">
        <v>26</v>
      </c>
      <c r="AA22" s="147" t="s">
        <v>27</v>
      </c>
      <c r="AB22" s="147" t="s">
        <v>28</v>
      </c>
      <c r="AC22" s="147"/>
      <c r="AD22" s="147"/>
      <c r="AE22" s="147"/>
      <c r="AF22" s="147"/>
      <c r="AG22" s="147"/>
      <c r="AH22" s="147"/>
      <c r="AI22" s="147"/>
      <c r="AJ22" s="147"/>
      <c r="AK22" s="147"/>
      <c r="AL22" s="147"/>
      <c r="AM22" s="147"/>
      <c r="AN22" s="147"/>
      <c r="AO22" s="147"/>
    </row>
    <row r="23" spans="11:41" ht="14.25">
      <c r="K23" s="147"/>
      <c r="L23" s="147"/>
      <c r="M23" s="147"/>
      <c r="N23" s="147"/>
      <c r="O23" s="147"/>
      <c r="P23" s="147">
        <v>2012</v>
      </c>
      <c r="Q23" s="150">
        <v>632.5464836669162</v>
      </c>
      <c r="R23" s="150">
        <v>546.7535605050053</v>
      </c>
      <c r="S23" s="150">
        <v>567.0540012401358</v>
      </c>
      <c r="T23" s="150">
        <v>593.0580202629842</v>
      </c>
      <c r="U23" s="150">
        <v>651.4128529889375</v>
      </c>
      <c r="V23" s="150">
        <v>648.229311569991</v>
      </c>
      <c r="W23" s="150">
        <v>629.543098039633</v>
      </c>
      <c r="X23" s="150">
        <v>590.3444696480595</v>
      </c>
      <c r="Y23" s="150">
        <v>530.1234970764285</v>
      </c>
      <c r="Z23" s="150">
        <v>580.0286105686209</v>
      </c>
      <c r="AA23" s="150">
        <v>477.2776675269725</v>
      </c>
      <c r="AB23" s="150">
        <v>436.7367582726277</v>
      </c>
      <c r="AC23" s="147"/>
      <c r="AD23" s="147"/>
      <c r="AE23" s="147"/>
      <c r="AF23" s="147"/>
      <c r="AG23" s="147"/>
      <c r="AH23" s="147"/>
      <c r="AI23" s="147"/>
      <c r="AJ23" s="147"/>
      <c r="AK23" s="147"/>
      <c r="AL23" s="147"/>
      <c r="AM23" s="147"/>
      <c r="AN23" s="147"/>
      <c r="AO23" s="147"/>
    </row>
    <row r="24" spans="11:41" ht="14.25">
      <c r="K24" s="147"/>
      <c r="L24" s="147"/>
      <c r="M24" s="147"/>
      <c r="N24" s="147"/>
      <c r="O24" s="147"/>
      <c r="P24" s="147">
        <v>2013</v>
      </c>
      <c r="Q24" s="150">
        <v>483.9756675902127</v>
      </c>
      <c r="R24" s="150">
        <v>468.3387742510338</v>
      </c>
      <c r="S24" s="150">
        <v>410.6087698892845</v>
      </c>
      <c r="T24" s="150">
        <v>510.3834705497472</v>
      </c>
      <c r="U24" s="150">
        <v>465.516987284598</v>
      </c>
      <c r="V24" s="150">
        <v>418.8031181286201</v>
      </c>
      <c r="W24" s="150">
        <v>453.83394856636664</v>
      </c>
      <c r="X24" s="150">
        <v>503.76999902111095</v>
      </c>
      <c r="Y24" s="150">
        <v>476.2794591044481</v>
      </c>
      <c r="Z24" s="150">
        <v>487.6979316362501</v>
      </c>
      <c r="AA24" s="150">
        <v>509.38307705593274</v>
      </c>
      <c r="AB24" s="150">
        <v>505.480408024939</v>
      </c>
      <c r="AC24" s="147"/>
      <c r="AD24" s="147"/>
      <c r="AE24" s="147"/>
      <c r="AF24" s="147"/>
      <c r="AG24" s="147"/>
      <c r="AH24" s="147"/>
      <c r="AI24" s="147"/>
      <c r="AJ24" s="147"/>
      <c r="AK24" s="147"/>
      <c r="AL24" s="147"/>
      <c r="AM24" s="147"/>
      <c r="AN24" s="147"/>
      <c r="AO24" s="147"/>
    </row>
    <row r="25" spans="11:41" ht="14.25">
      <c r="K25" s="147"/>
      <c r="L25" s="147"/>
      <c r="M25" s="147"/>
      <c r="N25" s="147"/>
      <c r="O25" s="147"/>
      <c r="P25" s="147">
        <v>2014</v>
      </c>
      <c r="Q25" s="150">
        <v>498.55621648854236</v>
      </c>
      <c r="R25" s="150">
        <v>519.5683088427455</v>
      </c>
      <c r="S25" s="150">
        <v>528.7410825274895</v>
      </c>
      <c r="T25" s="150">
        <v>490.4629616967265</v>
      </c>
      <c r="U25" s="150">
        <v>480.8096753128034</v>
      </c>
      <c r="V25" s="150">
        <v>507.4062558214034</v>
      </c>
      <c r="W25" s="447">
        <v>560.7465779595761</v>
      </c>
      <c r="X25" s="150">
        <v>570.2526530278802</v>
      </c>
      <c r="Y25" s="150">
        <v>557.5422951511475</v>
      </c>
      <c r="Z25" s="150">
        <v>469.4858966282477</v>
      </c>
      <c r="AA25" s="150">
        <v>547.0827743760148</v>
      </c>
      <c r="AB25" s="150">
        <v>500.3312743285484</v>
      </c>
      <c r="AC25" s="147"/>
      <c r="AD25" s="147"/>
      <c r="AE25" s="147"/>
      <c r="AF25" s="147"/>
      <c r="AG25" s="147"/>
      <c r="AH25" s="147"/>
      <c r="AI25" s="147"/>
      <c r="AJ25" s="147"/>
      <c r="AK25" s="147"/>
      <c r="AL25" s="147"/>
      <c r="AM25" s="147"/>
      <c r="AN25" s="147"/>
      <c r="AO25" s="147"/>
    </row>
    <row r="26" spans="11:41" ht="14.25">
      <c r="K26" s="147"/>
      <c r="L26" s="147"/>
      <c r="M26" s="147"/>
      <c r="N26" s="147"/>
      <c r="O26" s="147"/>
      <c r="P26" s="147">
        <v>2015</v>
      </c>
      <c r="Q26" s="150">
        <v>559.9005282527008</v>
      </c>
      <c r="R26" s="1">
        <v>514.8777958628222</v>
      </c>
      <c r="S26" s="1">
        <v>443.9267118694378</v>
      </c>
      <c r="T26" s="1">
        <v>473.13463669204833</v>
      </c>
      <c r="U26" s="1">
        <v>469.4693595318813</v>
      </c>
      <c r="V26" s="1">
        <v>496.5082548112225</v>
      </c>
      <c r="W26" s="1">
        <v>548.6081824402387</v>
      </c>
      <c r="X26" s="150"/>
      <c r="Y26" s="150"/>
      <c r="Z26" s="150"/>
      <c r="AA26" s="150"/>
      <c r="AB26" s="150"/>
      <c r="AC26" s="147"/>
      <c r="AD26" s="147"/>
      <c r="AE26" s="147"/>
      <c r="AF26" s="147"/>
      <c r="AG26" s="147"/>
      <c r="AH26" s="147"/>
      <c r="AI26" s="147"/>
      <c r="AJ26" s="147"/>
      <c r="AK26" s="147"/>
      <c r="AL26" s="147"/>
      <c r="AM26" s="147"/>
      <c r="AN26" s="147"/>
      <c r="AO26" s="147"/>
    </row>
    <row r="27" spans="11:41" ht="14.25">
      <c r="K27" s="147"/>
      <c r="L27" s="147"/>
      <c r="M27" s="147"/>
      <c r="N27" s="147"/>
      <c r="O27" s="147"/>
      <c r="P27" s="147"/>
      <c r="Q27" s="150"/>
      <c r="R27" s="150"/>
      <c r="S27" s="150"/>
      <c r="T27" s="150"/>
      <c r="U27" s="148"/>
      <c r="V27" s="148"/>
      <c r="W27" s="148"/>
      <c r="X27" s="148"/>
      <c r="Y27" s="148"/>
      <c r="Z27" s="148"/>
      <c r="AA27" s="148"/>
      <c r="AB27" s="148"/>
      <c r="AC27" s="147"/>
      <c r="AD27" s="147"/>
      <c r="AE27" s="147"/>
      <c r="AF27" s="147"/>
      <c r="AG27" s="147"/>
      <c r="AH27" s="147"/>
      <c r="AI27" s="147"/>
      <c r="AJ27" s="147"/>
      <c r="AK27" s="147"/>
      <c r="AL27" s="147"/>
      <c r="AM27" s="147"/>
      <c r="AN27" s="147"/>
      <c r="AO27" s="147"/>
    </row>
    <row r="28" spans="11:41" ht="14.25">
      <c r="K28" s="147"/>
      <c r="L28" s="147"/>
      <c r="M28" s="147"/>
      <c r="N28" s="147"/>
      <c r="O28" s="147"/>
      <c r="P28" s="147"/>
      <c r="Q28" s="148"/>
      <c r="R28" s="148"/>
      <c r="S28" s="148"/>
      <c r="T28" s="148"/>
      <c r="U28" s="148"/>
      <c r="V28" s="148"/>
      <c r="W28" s="148"/>
      <c r="X28" s="148"/>
      <c r="Y28" s="148"/>
      <c r="Z28" s="148"/>
      <c r="AA28" s="148"/>
      <c r="AB28" s="148"/>
      <c r="AC28" s="147"/>
      <c r="AD28" s="147"/>
      <c r="AE28" s="147"/>
      <c r="AF28" s="147"/>
      <c r="AG28" s="147"/>
      <c r="AH28" s="147"/>
      <c r="AI28" s="147"/>
      <c r="AJ28" s="147"/>
      <c r="AK28" s="147"/>
      <c r="AL28" s="147"/>
      <c r="AM28" s="147"/>
      <c r="AN28" s="147"/>
      <c r="AO28" s="147"/>
    </row>
    <row r="29" spans="11:41" ht="14.25">
      <c r="K29" s="147"/>
      <c r="L29" s="147"/>
      <c r="M29" s="147"/>
      <c r="N29" s="147"/>
      <c r="O29" s="147"/>
      <c r="P29" s="147"/>
      <c r="Q29" s="151"/>
      <c r="R29" s="151"/>
      <c r="S29" s="151"/>
      <c r="T29" s="151"/>
      <c r="U29" s="151"/>
      <c r="V29" s="151"/>
      <c r="W29" s="151"/>
      <c r="X29" s="151"/>
      <c r="Y29" s="151"/>
      <c r="Z29" s="151"/>
      <c r="AA29" s="151"/>
      <c r="AB29" s="151"/>
      <c r="AC29" s="147"/>
      <c r="AD29" s="147"/>
      <c r="AE29" s="147"/>
      <c r="AF29" s="147"/>
      <c r="AG29" s="147"/>
      <c r="AH29" s="147"/>
      <c r="AI29" s="147"/>
      <c r="AJ29" s="147"/>
      <c r="AK29" s="147"/>
      <c r="AL29" s="147"/>
      <c r="AM29" s="147"/>
      <c r="AN29" s="147"/>
      <c r="AO29" s="147"/>
    </row>
    <row r="30" spans="11:41" ht="14.25">
      <c r="K30" s="147"/>
      <c r="L30" s="147"/>
      <c r="M30" s="147"/>
      <c r="N30" s="147"/>
      <c r="O30" s="147"/>
      <c r="P30" s="147"/>
      <c r="Q30" s="148"/>
      <c r="R30" s="148"/>
      <c r="S30" s="148"/>
      <c r="T30" s="148"/>
      <c r="U30" s="148"/>
      <c r="V30" s="148"/>
      <c r="W30" s="148"/>
      <c r="X30" s="148"/>
      <c r="Y30" s="148"/>
      <c r="Z30" s="148"/>
      <c r="AA30" s="148"/>
      <c r="AB30" s="148"/>
      <c r="AC30" s="147"/>
      <c r="AD30" s="147"/>
      <c r="AE30" s="147"/>
      <c r="AF30" s="147"/>
      <c r="AG30" s="147"/>
      <c r="AH30" s="147"/>
      <c r="AI30" s="147"/>
      <c r="AJ30" s="147"/>
      <c r="AK30" s="147"/>
      <c r="AL30" s="147"/>
      <c r="AM30" s="147"/>
      <c r="AN30" s="147"/>
      <c r="AO30" s="147"/>
    </row>
    <row r="31" spans="11:41" ht="14.25">
      <c r="K31" s="147"/>
      <c r="L31" s="147"/>
      <c r="M31" s="147"/>
      <c r="N31" s="147"/>
      <c r="O31" s="147"/>
      <c r="P31" s="448"/>
      <c r="Q31" s="148"/>
      <c r="R31" s="148"/>
      <c r="S31" s="148"/>
      <c r="T31" s="148"/>
      <c r="U31" s="148"/>
      <c r="V31" s="148"/>
      <c r="W31" s="148"/>
      <c r="X31" s="148"/>
      <c r="Y31" s="148"/>
      <c r="Z31" s="148"/>
      <c r="AA31" s="148"/>
      <c r="AB31" s="148"/>
      <c r="AC31" s="147"/>
      <c r="AD31" s="147"/>
      <c r="AE31" s="147"/>
      <c r="AF31" s="147"/>
      <c r="AG31" s="147"/>
      <c r="AH31" s="147"/>
      <c r="AI31" s="147"/>
      <c r="AJ31" s="147"/>
      <c r="AK31" s="147"/>
      <c r="AL31" s="147"/>
      <c r="AM31" s="147"/>
      <c r="AN31" s="147"/>
      <c r="AO31" s="147"/>
    </row>
    <row r="32" spans="11:41" ht="14.25">
      <c r="K32" s="147"/>
      <c r="L32" s="147"/>
      <c r="M32" s="147"/>
      <c r="N32" s="147"/>
      <c r="O32" s="147"/>
      <c r="P32" s="448"/>
      <c r="Q32" s="147"/>
      <c r="R32" s="147"/>
      <c r="S32" s="147"/>
      <c r="T32" s="147"/>
      <c r="U32" s="149"/>
      <c r="V32" s="147"/>
      <c r="W32" s="147"/>
      <c r="X32" s="147"/>
      <c r="Y32" s="147"/>
      <c r="Z32" s="147"/>
      <c r="AA32" s="147"/>
      <c r="AB32" s="147"/>
      <c r="AC32" s="147"/>
      <c r="AD32" s="147"/>
      <c r="AE32" s="147"/>
      <c r="AF32" s="147"/>
      <c r="AG32" s="147"/>
      <c r="AH32" s="147"/>
      <c r="AI32" s="147"/>
      <c r="AJ32" s="147"/>
      <c r="AK32" s="147"/>
      <c r="AL32" s="147"/>
      <c r="AM32" s="147"/>
      <c r="AN32" s="147"/>
      <c r="AO32" s="147"/>
    </row>
    <row r="33" spans="11:41" ht="14.25">
      <c r="K33" s="147"/>
      <c r="L33" s="147"/>
      <c r="M33" s="147"/>
      <c r="N33" s="147"/>
      <c r="O33" s="147"/>
      <c r="P33" s="448"/>
      <c r="Q33" s="147"/>
      <c r="R33" s="147"/>
      <c r="S33" s="147"/>
      <c r="T33" s="147"/>
      <c r="U33" s="150"/>
      <c r="V33" s="147"/>
      <c r="W33" s="147"/>
      <c r="X33" s="147"/>
      <c r="Y33" s="147"/>
      <c r="Z33" s="147"/>
      <c r="AA33" s="147"/>
      <c r="AB33" s="147"/>
      <c r="AC33" s="147"/>
      <c r="AD33" s="147"/>
      <c r="AE33" s="147"/>
      <c r="AF33" s="147"/>
      <c r="AG33" s="147"/>
      <c r="AH33" s="147"/>
      <c r="AI33" s="147"/>
      <c r="AJ33" s="147"/>
      <c r="AK33" s="147"/>
      <c r="AL33" s="147"/>
      <c r="AM33" s="147"/>
      <c r="AN33" s="147"/>
      <c r="AO33" s="147"/>
    </row>
    <row r="34" spans="11:41" s="64" customFormat="1" ht="14.25">
      <c r="K34" s="147"/>
      <c r="L34" s="147"/>
      <c r="M34" s="147"/>
      <c r="N34" s="147"/>
      <c r="O34" s="147"/>
      <c r="P34" s="448"/>
      <c r="Q34" s="147"/>
      <c r="R34" s="147"/>
      <c r="S34" s="147"/>
      <c r="T34" s="147"/>
      <c r="U34" s="147"/>
      <c r="V34" s="147"/>
      <c r="W34" s="147"/>
      <c r="X34" s="147"/>
      <c r="Y34" s="147"/>
      <c r="Z34" s="147"/>
      <c r="AA34" s="147"/>
      <c r="AB34" s="147"/>
      <c r="AC34" s="147"/>
      <c r="AD34" s="212"/>
      <c r="AE34" s="212"/>
      <c r="AF34" s="212"/>
      <c r="AG34" s="212"/>
      <c r="AH34" s="152"/>
      <c r="AI34" s="147"/>
      <c r="AJ34" s="147"/>
      <c r="AK34" s="147"/>
      <c r="AL34" s="147"/>
      <c r="AM34" s="147"/>
      <c r="AN34" s="147"/>
      <c r="AO34" s="147"/>
    </row>
    <row r="35" spans="11:41" ht="14.25">
      <c r="K35" s="147"/>
      <c r="L35" s="147"/>
      <c r="M35" s="147"/>
      <c r="N35" s="147"/>
      <c r="O35" s="147"/>
      <c r="P35" s="147"/>
      <c r="Q35" s="147"/>
      <c r="R35" s="147"/>
      <c r="S35" s="147"/>
      <c r="T35" s="147"/>
      <c r="U35" s="147"/>
      <c r="V35" s="147"/>
      <c r="W35" s="147"/>
      <c r="X35" s="147"/>
      <c r="Y35" s="147"/>
      <c r="Z35" s="147"/>
      <c r="AA35" s="147"/>
      <c r="AB35" s="147"/>
      <c r="AC35" s="147"/>
      <c r="AD35" s="152"/>
      <c r="AE35" s="152"/>
      <c r="AF35" s="152"/>
      <c r="AG35" s="152"/>
      <c r="AH35" s="152"/>
      <c r="AI35" s="147"/>
      <c r="AJ35" s="147"/>
      <c r="AK35" s="147"/>
      <c r="AL35" s="147"/>
      <c r="AM35" s="147"/>
      <c r="AN35" s="147"/>
      <c r="AO35" s="147"/>
    </row>
    <row r="36" spans="11:41" ht="14.25">
      <c r="K36" s="147"/>
      <c r="L36" s="147"/>
      <c r="M36" s="147"/>
      <c r="N36" s="147"/>
      <c r="O36" s="147"/>
      <c r="P36" s="147"/>
      <c r="Q36" s="147"/>
      <c r="R36" s="147"/>
      <c r="S36" s="147"/>
      <c r="T36" s="147"/>
      <c r="U36" s="147"/>
      <c r="V36" s="147"/>
      <c r="W36" s="147"/>
      <c r="X36" s="147"/>
      <c r="Y36" s="147"/>
      <c r="Z36" s="147"/>
      <c r="AA36" s="147"/>
      <c r="AB36" s="147"/>
      <c r="AC36" s="212"/>
      <c r="AD36" s="152"/>
      <c r="AE36" s="152"/>
      <c r="AF36" s="152"/>
      <c r="AG36" s="152"/>
      <c r="AH36" s="152"/>
      <c r="AI36" s="147"/>
      <c r="AJ36" s="147"/>
      <c r="AK36" s="147"/>
      <c r="AL36" s="147"/>
      <c r="AM36" s="147"/>
      <c r="AN36" s="147"/>
      <c r="AO36" s="147"/>
    </row>
    <row r="37" spans="11:41" ht="14.25">
      <c r="K37" s="147"/>
      <c r="L37" s="147"/>
      <c r="M37" s="147"/>
      <c r="N37" s="147"/>
      <c r="O37" s="147"/>
      <c r="P37" s="152"/>
      <c r="Q37" s="152"/>
      <c r="R37" s="152"/>
      <c r="S37" s="152"/>
      <c r="T37" s="152"/>
      <c r="U37" s="152"/>
      <c r="V37" s="152"/>
      <c r="W37" s="152"/>
      <c r="X37" s="152"/>
      <c r="Y37" s="152"/>
      <c r="Z37" s="152"/>
      <c r="AA37" s="152"/>
      <c r="AB37" s="152"/>
      <c r="AC37" s="152"/>
      <c r="AD37" s="152"/>
      <c r="AE37" s="152"/>
      <c r="AF37" s="152"/>
      <c r="AG37" s="152"/>
      <c r="AH37" s="152"/>
      <c r="AI37" s="147"/>
      <c r="AJ37" s="147"/>
      <c r="AK37" s="147"/>
      <c r="AL37" s="147"/>
      <c r="AM37" s="147"/>
      <c r="AN37" s="147"/>
      <c r="AO37" s="147"/>
    </row>
    <row r="38" spans="15:41" ht="14.25">
      <c r="O38" s="147"/>
      <c r="P38" s="152"/>
      <c r="Q38" s="152"/>
      <c r="R38" s="152"/>
      <c r="S38" s="152"/>
      <c r="T38" s="152"/>
      <c r="U38" s="152"/>
      <c r="V38" s="152"/>
      <c r="W38" s="152"/>
      <c r="X38" s="152"/>
      <c r="Y38" s="152"/>
      <c r="Z38" s="152"/>
      <c r="AA38" s="152"/>
      <c r="AB38" s="152"/>
      <c r="AC38" s="152"/>
      <c r="AD38" s="152"/>
      <c r="AE38" s="152"/>
      <c r="AF38" s="152"/>
      <c r="AG38" s="152"/>
      <c r="AH38" s="152"/>
      <c r="AI38" s="147"/>
      <c r="AJ38" s="147"/>
      <c r="AK38" s="147"/>
      <c r="AL38" s="147"/>
      <c r="AM38" s="147"/>
      <c r="AN38" s="147"/>
      <c r="AO38" s="147"/>
    </row>
    <row r="39" spans="15:41" ht="14.25">
      <c r="O39" s="147"/>
      <c r="P39" s="152"/>
      <c r="Q39" s="153"/>
      <c r="R39" s="153"/>
      <c r="S39" s="153"/>
      <c r="T39" s="153"/>
      <c r="U39" s="153"/>
      <c r="V39" s="153"/>
      <c r="W39" s="153"/>
      <c r="X39" s="153"/>
      <c r="Y39" s="153"/>
      <c r="Z39" s="153"/>
      <c r="AA39" s="153"/>
      <c r="AB39" s="153"/>
      <c r="AC39" s="152"/>
      <c r="AD39" s="152"/>
      <c r="AE39" s="152"/>
      <c r="AF39" s="152"/>
      <c r="AG39" s="152"/>
      <c r="AH39" s="152"/>
      <c r="AI39" s="147"/>
      <c r="AJ39" s="147"/>
      <c r="AK39" s="147"/>
      <c r="AL39" s="147"/>
      <c r="AM39" s="147"/>
      <c r="AN39" s="147"/>
      <c r="AO39" s="147"/>
    </row>
    <row r="40" spans="15:41" ht="14.25">
      <c r="O40" s="147"/>
      <c r="P40" s="152"/>
      <c r="Q40" s="153"/>
      <c r="R40" s="153"/>
      <c r="S40" s="153"/>
      <c r="T40" s="153"/>
      <c r="U40" s="153"/>
      <c r="V40" s="153"/>
      <c r="W40" s="153"/>
      <c r="X40" s="153"/>
      <c r="Y40" s="153"/>
      <c r="Z40" s="153"/>
      <c r="AA40" s="153"/>
      <c r="AB40" s="153"/>
      <c r="AC40" s="152"/>
      <c r="AD40" s="152"/>
      <c r="AE40" s="152"/>
      <c r="AF40" s="152"/>
      <c r="AG40" s="152"/>
      <c r="AH40" s="152"/>
      <c r="AI40" s="147"/>
      <c r="AJ40" s="147"/>
      <c r="AK40" s="147"/>
      <c r="AL40" s="147"/>
      <c r="AM40" s="147"/>
      <c r="AN40" s="147"/>
      <c r="AO40" s="147"/>
    </row>
    <row r="41" spans="15:34" ht="14.25">
      <c r="O41" s="147"/>
      <c r="P41" s="152"/>
      <c r="Q41" s="153"/>
      <c r="R41" s="153"/>
      <c r="S41" s="153"/>
      <c r="T41" s="153"/>
      <c r="U41" s="153"/>
      <c r="V41" s="153"/>
      <c r="W41" s="153"/>
      <c r="X41" s="153"/>
      <c r="Y41" s="153"/>
      <c r="Z41" s="153"/>
      <c r="AA41" s="153"/>
      <c r="AB41" s="153"/>
      <c r="AC41" s="152"/>
      <c r="AD41" s="152"/>
      <c r="AE41" s="152"/>
      <c r="AF41" s="112"/>
      <c r="AG41" s="112"/>
      <c r="AH41" s="112"/>
    </row>
    <row r="42" spans="15:34" ht="14.25">
      <c r="O42" s="147"/>
      <c r="P42" s="152"/>
      <c r="Q42" s="152"/>
      <c r="R42" s="152"/>
      <c r="S42" s="152"/>
      <c r="T42" s="152"/>
      <c r="U42" s="152"/>
      <c r="V42" s="152"/>
      <c r="W42" s="152"/>
      <c r="X42" s="152"/>
      <c r="Y42" s="152"/>
      <c r="Z42" s="152"/>
      <c r="AA42" s="152"/>
      <c r="AB42" s="152"/>
      <c r="AC42" s="152"/>
      <c r="AD42" s="152"/>
      <c r="AE42" s="152"/>
      <c r="AF42" s="112"/>
      <c r="AG42" s="112"/>
      <c r="AH42" s="112"/>
    </row>
    <row r="43" spans="15:34" ht="14.25">
      <c r="O43" s="147"/>
      <c r="P43" s="152"/>
      <c r="Q43" s="152"/>
      <c r="R43" s="152"/>
      <c r="S43" s="152"/>
      <c r="T43" s="152"/>
      <c r="U43" s="152"/>
      <c r="V43" s="152"/>
      <c r="W43" s="152"/>
      <c r="X43" s="152"/>
      <c r="Y43" s="152"/>
      <c r="Z43" s="152"/>
      <c r="AA43" s="152"/>
      <c r="AB43" s="152"/>
      <c r="AC43" s="152"/>
      <c r="AD43" s="152"/>
      <c r="AE43" s="152"/>
      <c r="AF43" s="112"/>
      <c r="AG43" s="112"/>
      <c r="AH43" s="112"/>
    </row>
    <row r="44" spans="15:34" ht="14.25">
      <c r="O44" s="147"/>
      <c r="P44" s="152"/>
      <c r="Q44" s="152"/>
      <c r="R44" s="152"/>
      <c r="S44" s="152"/>
      <c r="T44" s="152"/>
      <c r="U44" s="152"/>
      <c r="V44" s="152"/>
      <c r="W44" s="152"/>
      <c r="X44" s="152"/>
      <c r="Y44" s="152"/>
      <c r="Z44" s="152"/>
      <c r="AA44" s="152"/>
      <c r="AB44" s="152"/>
      <c r="AC44" s="152"/>
      <c r="AD44" s="152"/>
      <c r="AE44" s="152"/>
      <c r="AF44" s="112"/>
      <c r="AG44" s="112"/>
      <c r="AH44" s="112"/>
    </row>
    <row r="45" spans="15:34" ht="14.25">
      <c r="O45" s="147"/>
      <c r="P45" s="152"/>
      <c r="Q45" s="152"/>
      <c r="R45" s="152"/>
      <c r="S45" s="152"/>
      <c r="T45" s="152"/>
      <c r="U45" s="152"/>
      <c r="V45" s="152"/>
      <c r="W45" s="152"/>
      <c r="X45" s="152"/>
      <c r="Y45" s="152"/>
      <c r="Z45" s="152"/>
      <c r="AA45" s="152"/>
      <c r="AB45" s="152"/>
      <c r="AC45" s="152"/>
      <c r="AD45" s="152"/>
      <c r="AE45" s="152"/>
      <c r="AF45" s="112"/>
      <c r="AG45" s="112"/>
      <c r="AH45" s="112"/>
    </row>
    <row r="46" spans="15:34" ht="14.25">
      <c r="O46" s="147"/>
      <c r="P46" s="152"/>
      <c r="Q46" s="152"/>
      <c r="R46" s="152"/>
      <c r="S46" s="152"/>
      <c r="T46" s="152"/>
      <c r="U46" s="152"/>
      <c r="V46" s="152"/>
      <c r="W46" s="152"/>
      <c r="X46" s="152"/>
      <c r="Y46" s="152"/>
      <c r="Z46" s="152"/>
      <c r="AA46" s="152"/>
      <c r="AB46" s="152"/>
      <c r="AC46" s="152"/>
      <c r="AD46" s="152"/>
      <c r="AE46" s="152"/>
      <c r="AF46" s="112"/>
      <c r="AG46" s="112"/>
      <c r="AH46" s="112"/>
    </row>
    <row r="47" spans="15:34" ht="14.25">
      <c r="O47" s="147"/>
      <c r="P47" s="152"/>
      <c r="Q47" s="152"/>
      <c r="R47" s="152"/>
      <c r="S47" s="152"/>
      <c r="T47" s="152"/>
      <c r="U47" s="152"/>
      <c r="V47" s="152"/>
      <c r="W47" s="152"/>
      <c r="X47" s="152"/>
      <c r="Y47" s="152"/>
      <c r="Z47" s="152"/>
      <c r="AA47" s="152"/>
      <c r="AB47" s="152"/>
      <c r="AC47" s="152"/>
      <c r="AD47" s="152"/>
      <c r="AE47" s="152"/>
      <c r="AF47" s="112"/>
      <c r="AG47" s="112"/>
      <c r="AH47" s="112"/>
    </row>
    <row r="48" spans="15:34" ht="14.25">
      <c r="O48" s="147"/>
      <c r="P48" s="152"/>
      <c r="Q48" s="152"/>
      <c r="R48" s="152"/>
      <c r="S48" s="152"/>
      <c r="T48" s="152"/>
      <c r="U48" s="152"/>
      <c r="V48" s="152"/>
      <c r="W48" s="152"/>
      <c r="X48" s="152"/>
      <c r="Y48" s="152"/>
      <c r="Z48" s="152"/>
      <c r="AA48" s="152"/>
      <c r="AB48" s="152"/>
      <c r="AC48" s="152"/>
      <c r="AD48" s="152"/>
      <c r="AE48" s="152"/>
      <c r="AF48" s="112"/>
      <c r="AG48" s="112"/>
      <c r="AH48" s="112"/>
    </row>
    <row r="49" spans="15:34" ht="14.25">
      <c r="O49" s="147"/>
      <c r="P49" s="152"/>
      <c r="Q49" s="153"/>
      <c r="R49" s="153"/>
      <c r="S49" s="153"/>
      <c r="T49" s="153"/>
      <c r="U49" s="153"/>
      <c r="V49" s="153"/>
      <c r="W49" s="153"/>
      <c r="X49" s="153"/>
      <c r="Y49" s="153"/>
      <c r="Z49" s="153"/>
      <c r="AA49" s="153"/>
      <c r="AB49" s="153"/>
      <c r="AC49" s="152"/>
      <c r="AD49" s="152"/>
      <c r="AE49" s="152"/>
      <c r="AF49" s="112"/>
      <c r="AG49" s="112"/>
      <c r="AH49" s="112"/>
    </row>
    <row r="50" spans="15:34" ht="14.25">
      <c r="O50" s="147"/>
      <c r="P50" s="152"/>
      <c r="Q50" s="153"/>
      <c r="R50" s="153"/>
      <c r="S50" s="153"/>
      <c r="T50" s="153"/>
      <c r="U50" s="153"/>
      <c r="V50" s="153"/>
      <c r="W50" s="153"/>
      <c r="X50" s="153"/>
      <c r="Y50" s="153"/>
      <c r="Z50" s="153"/>
      <c r="AA50" s="153"/>
      <c r="AB50" s="153"/>
      <c r="AC50" s="152"/>
      <c r="AD50" s="152"/>
      <c r="AE50" s="152"/>
      <c r="AF50" s="112"/>
      <c r="AG50" s="112"/>
      <c r="AH50" s="112"/>
    </row>
    <row r="51" spans="15:34" s="64" customFormat="1" ht="14.25">
      <c r="O51" s="147"/>
      <c r="P51" s="152"/>
      <c r="Q51" s="153"/>
      <c r="R51" s="153"/>
      <c r="S51" s="153"/>
      <c r="T51" s="153"/>
      <c r="U51" s="153"/>
      <c r="V51" s="153"/>
      <c r="W51" s="153"/>
      <c r="X51" s="153"/>
      <c r="Y51" s="153"/>
      <c r="Z51" s="153"/>
      <c r="AA51" s="153"/>
      <c r="AB51" s="153"/>
      <c r="AC51" s="152"/>
      <c r="AD51" s="212"/>
      <c r="AE51" s="212"/>
      <c r="AF51" s="113"/>
      <c r="AG51" s="113"/>
      <c r="AH51" s="112"/>
    </row>
    <row r="52" spans="15:34" ht="14.25">
      <c r="O52" s="147"/>
      <c r="P52" s="152"/>
      <c r="Q52" s="153"/>
      <c r="R52" s="153"/>
      <c r="S52" s="153"/>
      <c r="T52" s="152"/>
      <c r="U52" s="152"/>
      <c r="V52" s="152"/>
      <c r="W52" s="152"/>
      <c r="X52" s="152"/>
      <c r="Y52" s="152"/>
      <c r="Z52" s="152"/>
      <c r="AA52" s="152"/>
      <c r="AB52" s="152"/>
      <c r="AC52" s="152"/>
      <c r="AD52" s="152"/>
      <c r="AE52" s="152"/>
      <c r="AF52" s="112"/>
      <c r="AG52" s="112"/>
      <c r="AH52" s="112"/>
    </row>
    <row r="53" spans="15:34" ht="14.25">
      <c r="O53" s="147"/>
      <c r="P53" s="152"/>
      <c r="Q53" s="152"/>
      <c r="R53" s="152"/>
      <c r="S53" s="152"/>
      <c r="T53" s="152"/>
      <c r="U53" s="152"/>
      <c r="V53" s="152"/>
      <c r="W53" s="152"/>
      <c r="X53" s="152"/>
      <c r="Y53" s="152"/>
      <c r="Z53" s="152"/>
      <c r="AA53" s="152"/>
      <c r="AB53" s="152"/>
      <c r="AC53" s="212"/>
      <c r="AD53" s="152"/>
      <c r="AE53" s="152"/>
      <c r="AF53" s="112"/>
      <c r="AG53" s="112"/>
      <c r="AH53" s="112"/>
    </row>
    <row r="54" spans="15:34" ht="14.25">
      <c r="O54" s="147"/>
      <c r="P54" s="152"/>
      <c r="Q54" s="259"/>
      <c r="R54" s="259"/>
      <c r="S54" s="259"/>
      <c r="T54" s="259"/>
      <c r="U54" s="259"/>
      <c r="V54" s="152"/>
      <c r="W54" s="152"/>
      <c r="X54" s="152"/>
      <c r="Y54" s="152"/>
      <c r="Z54" s="152"/>
      <c r="AA54" s="152"/>
      <c r="AB54" s="152"/>
      <c r="AC54" s="152"/>
      <c r="AD54" s="152"/>
      <c r="AE54" s="152"/>
      <c r="AF54" s="112"/>
      <c r="AG54" s="112"/>
      <c r="AH54" s="112"/>
    </row>
    <row r="55" spans="15:34" ht="14.25">
      <c r="O55" s="147"/>
      <c r="P55" s="152"/>
      <c r="Q55" s="259"/>
      <c r="R55" s="259"/>
      <c r="S55" s="259"/>
      <c r="T55" s="259"/>
      <c r="U55" s="259"/>
      <c r="V55" s="152"/>
      <c r="W55" s="152"/>
      <c r="X55" s="152"/>
      <c r="Y55" s="152"/>
      <c r="Z55" s="152"/>
      <c r="AA55" s="152"/>
      <c r="AB55" s="152"/>
      <c r="AC55" s="152"/>
      <c r="AD55" s="152"/>
      <c r="AE55" s="152"/>
      <c r="AF55" s="112"/>
      <c r="AG55" s="112"/>
      <c r="AH55" s="112"/>
    </row>
    <row r="56" spans="15:34" ht="14.25">
      <c r="O56" s="147"/>
      <c r="P56" s="152"/>
      <c r="Q56" s="259"/>
      <c r="R56" s="259"/>
      <c r="S56" s="259"/>
      <c r="T56" s="259"/>
      <c r="U56" s="259"/>
      <c r="V56" s="152"/>
      <c r="W56" s="152"/>
      <c r="X56" s="152"/>
      <c r="Y56" s="152"/>
      <c r="Z56" s="152"/>
      <c r="AA56" s="152"/>
      <c r="AB56" s="152"/>
      <c r="AC56" s="152"/>
      <c r="AD56" s="152"/>
      <c r="AE56" s="152"/>
      <c r="AF56" s="112"/>
      <c r="AG56" s="112"/>
      <c r="AH56" s="112"/>
    </row>
    <row r="57" spans="15:34" ht="15">
      <c r="O57" s="147"/>
      <c r="P57" s="152"/>
      <c r="Q57" s="152"/>
      <c r="R57" s="260"/>
      <c r="S57" s="260"/>
      <c r="T57" s="260"/>
      <c r="U57" s="260"/>
      <c r="V57" s="260"/>
      <c r="W57" s="152"/>
      <c r="X57" s="152"/>
      <c r="Y57" s="152"/>
      <c r="Z57" s="152"/>
      <c r="AA57" s="152"/>
      <c r="AB57" s="152"/>
      <c r="AC57" s="152"/>
      <c r="AD57" s="152"/>
      <c r="AE57" s="152"/>
      <c r="AF57" s="112"/>
      <c r="AG57" s="112"/>
      <c r="AH57" s="112"/>
    </row>
    <row r="58" spans="15:34" ht="14.25">
      <c r="O58" s="147"/>
      <c r="P58" s="152"/>
      <c r="Q58" s="152"/>
      <c r="R58" s="152"/>
      <c r="S58" s="152"/>
      <c r="T58" s="152"/>
      <c r="U58" s="152"/>
      <c r="V58" s="152"/>
      <c r="W58" s="152"/>
      <c r="X58" s="152"/>
      <c r="Y58" s="152"/>
      <c r="Z58" s="152"/>
      <c r="AA58" s="152"/>
      <c r="AB58" s="152"/>
      <c r="AC58" s="152"/>
      <c r="AD58" s="152"/>
      <c r="AE58" s="152"/>
      <c r="AF58" s="112"/>
      <c r="AG58" s="112"/>
      <c r="AH58" s="112"/>
    </row>
    <row r="59" spans="15:34" ht="14.25">
      <c r="O59" s="147"/>
      <c r="P59" s="152"/>
      <c r="Q59" s="152"/>
      <c r="R59" s="152"/>
      <c r="S59" s="152"/>
      <c r="T59" s="152"/>
      <c r="U59" s="152"/>
      <c r="V59" s="152"/>
      <c r="W59" s="152"/>
      <c r="X59" s="152"/>
      <c r="Y59" s="152"/>
      <c r="Z59" s="152"/>
      <c r="AA59" s="152"/>
      <c r="AB59" s="152"/>
      <c r="AC59" s="152"/>
      <c r="AD59" s="152"/>
      <c r="AE59" s="152"/>
      <c r="AF59" s="112"/>
      <c r="AG59" s="112"/>
      <c r="AH59" s="112"/>
    </row>
    <row r="60" spans="15:34" ht="14.25">
      <c r="O60" s="147"/>
      <c r="P60" s="152"/>
      <c r="Q60" s="152"/>
      <c r="R60" s="152"/>
      <c r="S60" s="152"/>
      <c r="T60" s="152"/>
      <c r="U60" s="152"/>
      <c r="V60" s="152"/>
      <c r="W60" s="152"/>
      <c r="X60" s="152"/>
      <c r="Y60" s="152"/>
      <c r="Z60" s="152"/>
      <c r="AA60" s="152"/>
      <c r="AB60" s="152"/>
      <c r="AC60" s="152"/>
      <c r="AD60" s="152"/>
      <c r="AE60" s="152"/>
      <c r="AF60" s="112"/>
      <c r="AG60" s="112"/>
      <c r="AH60" s="112"/>
    </row>
    <row r="61" spans="15:34" ht="14.25">
      <c r="O61" s="147"/>
      <c r="P61" s="152"/>
      <c r="Q61" s="261"/>
      <c r="R61" s="261"/>
      <c r="S61" s="261"/>
      <c r="T61" s="261"/>
      <c r="U61" s="261"/>
      <c r="V61" s="261"/>
      <c r="W61" s="261"/>
      <c r="X61" s="261"/>
      <c r="Y61" s="261"/>
      <c r="Z61" s="261"/>
      <c r="AA61" s="261"/>
      <c r="AB61" s="261"/>
      <c r="AC61" s="152"/>
      <c r="AD61" s="152"/>
      <c r="AE61" s="152"/>
      <c r="AF61" s="112"/>
      <c r="AG61" s="112"/>
      <c r="AH61" s="112"/>
    </row>
    <row r="62" spans="15:34" ht="14.25">
      <c r="O62" s="147"/>
      <c r="P62" s="152"/>
      <c r="Q62" s="261"/>
      <c r="R62" s="261"/>
      <c r="S62" s="261"/>
      <c r="T62" s="261"/>
      <c r="U62" s="261"/>
      <c r="V62" s="261"/>
      <c r="W62" s="261"/>
      <c r="X62" s="261"/>
      <c r="Y62" s="261"/>
      <c r="Z62" s="261"/>
      <c r="AA62" s="261"/>
      <c r="AB62" s="261"/>
      <c r="AC62" s="152"/>
      <c r="AD62" s="152"/>
      <c r="AE62" s="152"/>
      <c r="AF62" s="112"/>
      <c r="AG62" s="112"/>
      <c r="AH62" s="112"/>
    </row>
    <row r="63" spans="15:34" ht="14.25">
      <c r="O63" s="147"/>
      <c r="P63" s="152"/>
      <c r="Q63" s="261"/>
      <c r="R63" s="261"/>
      <c r="S63" s="261"/>
      <c r="T63" s="261"/>
      <c r="U63" s="261"/>
      <c r="V63" s="261"/>
      <c r="W63" s="261"/>
      <c r="X63" s="261"/>
      <c r="Y63" s="261"/>
      <c r="Z63" s="261"/>
      <c r="AA63" s="261"/>
      <c r="AB63" s="261"/>
      <c r="AC63" s="152"/>
      <c r="AD63" s="152"/>
      <c r="AE63" s="152"/>
      <c r="AF63" s="112"/>
      <c r="AG63" s="112"/>
      <c r="AH63" s="112"/>
    </row>
    <row r="64" spans="15:34" ht="14.25">
      <c r="O64" s="147"/>
      <c r="P64" s="152"/>
      <c r="Q64" s="262"/>
      <c r="R64" s="262"/>
      <c r="S64" s="262"/>
      <c r="T64" s="262"/>
      <c r="U64" s="262"/>
      <c r="V64" s="152"/>
      <c r="W64" s="152"/>
      <c r="X64" s="152"/>
      <c r="Y64" s="152"/>
      <c r="Z64" s="152"/>
      <c r="AA64" s="152"/>
      <c r="AB64" s="152"/>
      <c r="AC64" s="152"/>
      <c r="AD64" s="152"/>
      <c r="AE64" s="152"/>
      <c r="AF64" s="112"/>
      <c r="AG64" s="112"/>
      <c r="AH64" s="112"/>
    </row>
    <row r="65" spans="15:34" ht="14.25">
      <c r="O65" s="147"/>
      <c r="P65" s="152"/>
      <c r="Q65" s="152"/>
      <c r="R65" s="152"/>
      <c r="S65" s="152"/>
      <c r="T65" s="152"/>
      <c r="U65" s="152"/>
      <c r="V65" s="152"/>
      <c r="W65" s="152"/>
      <c r="X65" s="152"/>
      <c r="Y65" s="152"/>
      <c r="Z65" s="152"/>
      <c r="AA65" s="152"/>
      <c r="AB65" s="152"/>
      <c r="AC65" s="152"/>
      <c r="AD65" s="152"/>
      <c r="AE65" s="152"/>
      <c r="AF65" s="112"/>
      <c r="AG65" s="112"/>
      <c r="AH65" s="112"/>
    </row>
    <row r="66" spans="15:34" ht="14.25">
      <c r="O66" s="147"/>
      <c r="P66" s="152"/>
      <c r="Q66" s="152"/>
      <c r="R66" s="152"/>
      <c r="S66" s="152"/>
      <c r="T66" s="152"/>
      <c r="U66" s="152"/>
      <c r="V66" s="152"/>
      <c r="W66" s="152"/>
      <c r="X66" s="152"/>
      <c r="Y66" s="152"/>
      <c r="Z66" s="152"/>
      <c r="AA66" s="152"/>
      <c r="AB66" s="152"/>
      <c r="AC66" s="152"/>
      <c r="AD66" s="152"/>
      <c r="AE66" s="152"/>
      <c r="AF66" s="112"/>
      <c r="AG66" s="112"/>
      <c r="AH66" s="112"/>
    </row>
    <row r="67" spans="15:34" ht="14.25">
      <c r="O67" s="147"/>
      <c r="P67" s="152"/>
      <c r="Q67" s="152"/>
      <c r="R67" s="152"/>
      <c r="S67" s="152"/>
      <c r="T67" s="152"/>
      <c r="U67" s="152"/>
      <c r="V67" s="152"/>
      <c r="W67" s="152"/>
      <c r="X67" s="152"/>
      <c r="Y67" s="152"/>
      <c r="Z67" s="152"/>
      <c r="AA67" s="152"/>
      <c r="AB67" s="152"/>
      <c r="AC67" s="152"/>
      <c r="AD67" s="152"/>
      <c r="AE67" s="152"/>
      <c r="AF67" s="112"/>
      <c r="AG67" s="112"/>
      <c r="AH67" s="112"/>
    </row>
    <row r="68" spans="15:34" s="64" customFormat="1" ht="14.25">
      <c r="O68" s="147"/>
      <c r="P68" s="152"/>
      <c r="Q68" s="152"/>
      <c r="R68" s="152"/>
      <c r="S68" s="152"/>
      <c r="T68" s="152"/>
      <c r="U68" s="152"/>
      <c r="V68" s="152"/>
      <c r="W68" s="152"/>
      <c r="X68" s="152"/>
      <c r="Y68" s="152"/>
      <c r="Z68" s="152"/>
      <c r="AA68" s="152"/>
      <c r="AB68" s="152"/>
      <c r="AC68" s="152"/>
      <c r="AD68" s="212"/>
      <c r="AE68" s="212"/>
      <c r="AF68" s="113"/>
      <c r="AG68" s="113"/>
      <c r="AH68" s="112"/>
    </row>
    <row r="69" spans="15:34" ht="14.25">
      <c r="O69" s="147"/>
      <c r="P69" s="152"/>
      <c r="Q69" s="152"/>
      <c r="R69" s="152"/>
      <c r="S69" s="152"/>
      <c r="T69" s="152"/>
      <c r="U69" s="152"/>
      <c r="V69" s="152"/>
      <c r="W69" s="152"/>
      <c r="X69" s="152"/>
      <c r="Y69" s="152"/>
      <c r="Z69" s="152"/>
      <c r="AA69" s="152"/>
      <c r="AB69" s="152"/>
      <c r="AC69" s="152"/>
      <c r="AD69" s="152"/>
      <c r="AE69" s="152"/>
      <c r="AF69" s="112"/>
      <c r="AG69" s="112"/>
      <c r="AH69" s="112"/>
    </row>
    <row r="70" spans="15:34" ht="14.25">
      <c r="O70" s="147"/>
      <c r="P70" s="152"/>
      <c r="Q70" s="152"/>
      <c r="R70" s="152"/>
      <c r="S70" s="152"/>
      <c r="T70" s="152"/>
      <c r="U70" s="152"/>
      <c r="V70" s="152"/>
      <c r="W70" s="152"/>
      <c r="X70" s="152"/>
      <c r="Y70" s="152"/>
      <c r="Z70" s="152"/>
      <c r="AA70" s="152"/>
      <c r="AB70" s="152"/>
      <c r="AC70" s="212"/>
      <c r="AD70" s="152"/>
      <c r="AE70" s="152"/>
      <c r="AF70" s="112"/>
      <c r="AG70" s="112"/>
      <c r="AH70" s="112"/>
    </row>
    <row r="71" spans="15:34" ht="14.25">
      <c r="O71" s="147"/>
      <c r="P71" s="152"/>
      <c r="Q71" s="152"/>
      <c r="R71" s="152"/>
      <c r="S71" s="152"/>
      <c r="T71" s="152"/>
      <c r="U71" s="152"/>
      <c r="V71" s="152"/>
      <c r="W71" s="152"/>
      <c r="X71" s="152"/>
      <c r="Y71" s="152"/>
      <c r="Z71" s="152"/>
      <c r="AA71" s="152"/>
      <c r="AB71" s="152"/>
      <c r="AC71" s="152"/>
      <c r="AD71" s="152"/>
      <c r="AE71" s="152"/>
      <c r="AF71" s="112"/>
      <c r="AG71" s="112"/>
      <c r="AH71" s="112"/>
    </row>
    <row r="72" spans="15:34" ht="14.25">
      <c r="O72" s="147"/>
      <c r="P72" s="152"/>
      <c r="Q72" s="152"/>
      <c r="R72" s="152"/>
      <c r="S72" s="152"/>
      <c r="T72" s="152"/>
      <c r="U72" s="152"/>
      <c r="V72" s="152"/>
      <c r="W72" s="152"/>
      <c r="X72" s="152"/>
      <c r="Y72" s="152"/>
      <c r="Z72" s="152"/>
      <c r="AA72" s="152"/>
      <c r="AB72" s="152"/>
      <c r="AC72" s="152"/>
      <c r="AD72" s="152"/>
      <c r="AE72" s="152"/>
      <c r="AF72" s="112"/>
      <c r="AG72" s="112"/>
      <c r="AH72" s="112"/>
    </row>
    <row r="73" spans="15:34" ht="14.25">
      <c r="O73" s="147"/>
      <c r="P73" s="152"/>
      <c r="Q73" s="261"/>
      <c r="R73" s="261"/>
      <c r="S73" s="261"/>
      <c r="T73" s="261"/>
      <c r="U73" s="261"/>
      <c r="V73" s="261"/>
      <c r="W73" s="261"/>
      <c r="X73" s="261"/>
      <c r="Y73" s="261"/>
      <c r="Z73" s="261"/>
      <c r="AA73" s="261"/>
      <c r="AB73" s="261"/>
      <c r="AC73" s="152"/>
      <c r="AD73" s="152"/>
      <c r="AE73" s="152"/>
      <c r="AF73" s="112"/>
      <c r="AG73" s="112"/>
      <c r="AH73" s="112"/>
    </row>
    <row r="74" spans="15:34" ht="14.25">
      <c r="O74" s="147"/>
      <c r="P74" s="152"/>
      <c r="Q74" s="261"/>
      <c r="R74" s="261"/>
      <c r="S74" s="261"/>
      <c r="T74" s="261"/>
      <c r="U74" s="261"/>
      <c r="V74" s="261"/>
      <c r="W74" s="261"/>
      <c r="X74" s="261"/>
      <c r="Y74" s="261"/>
      <c r="Z74" s="261"/>
      <c r="AA74" s="261"/>
      <c r="AB74" s="261"/>
      <c r="AC74" s="152"/>
      <c r="AD74" s="152"/>
      <c r="AE74" s="152"/>
      <c r="AF74" s="112"/>
      <c r="AG74" s="112"/>
      <c r="AH74" s="112"/>
    </row>
    <row r="75" spans="15:34" ht="14.25">
      <c r="O75" s="147"/>
      <c r="P75" s="152"/>
      <c r="Q75" s="261"/>
      <c r="R75" s="261"/>
      <c r="S75" s="261"/>
      <c r="T75" s="261"/>
      <c r="U75" s="261"/>
      <c r="V75" s="261"/>
      <c r="W75" s="261"/>
      <c r="X75" s="261"/>
      <c r="Y75" s="261"/>
      <c r="Z75" s="261"/>
      <c r="AA75" s="261"/>
      <c r="AB75" s="261"/>
      <c r="AC75" s="152"/>
      <c r="AD75" s="152"/>
      <c r="AE75" s="152"/>
      <c r="AF75" s="112"/>
      <c r="AG75" s="112"/>
      <c r="AH75" s="112"/>
    </row>
    <row r="76" spans="15:34" ht="14.25">
      <c r="O76" s="147"/>
      <c r="P76" s="152"/>
      <c r="Q76" s="152"/>
      <c r="R76" s="152"/>
      <c r="S76" s="152"/>
      <c r="T76" s="152"/>
      <c r="U76" s="152"/>
      <c r="V76" s="152"/>
      <c r="W76" s="152"/>
      <c r="X76" s="152"/>
      <c r="Y76" s="152"/>
      <c r="Z76" s="152"/>
      <c r="AA76" s="152"/>
      <c r="AB76" s="152"/>
      <c r="AC76" s="152"/>
      <c r="AD76" s="152"/>
      <c r="AE76" s="152"/>
      <c r="AF76" s="112"/>
      <c r="AG76" s="112"/>
      <c r="AH76" s="112"/>
    </row>
    <row r="77" spans="15:34" ht="14.25">
      <c r="O77" s="147"/>
      <c r="P77" s="152"/>
      <c r="Q77" s="152"/>
      <c r="R77" s="152"/>
      <c r="S77" s="152"/>
      <c r="T77" s="152"/>
      <c r="U77" s="152"/>
      <c r="V77" s="152"/>
      <c r="W77" s="152"/>
      <c r="X77" s="152"/>
      <c r="Y77" s="152"/>
      <c r="Z77" s="152"/>
      <c r="AA77" s="152"/>
      <c r="AB77" s="152"/>
      <c r="AC77" s="152"/>
      <c r="AD77" s="152"/>
      <c r="AE77" s="152"/>
      <c r="AF77" s="112"/>
      <c r="AG77" s="112"/>
      <c r="AH77" s="112"/>
    </row>
    <row r="78" spans="15:34" ht="14.25">
      <c r="O78" s="147"/>
      <c r="P78" s="152"/>
      <c r="Q78" s="152"/>
      <c r="R78" s="152"/>
      <c r="S78" s="152"/>
      <c r="T78" s="152"/>
      <c r="U78" s="152"/>
      <c r="V78" s="152"/>
      <c r="W78" s="152"/>
      <c r="X78" s="152"/>
      <c r="Y78" s="152"/>
      <c r="Z78" s="152"/>
      <c r="AA78" s="152"/>
      <c r="AB78" s="152"/>
      <c r="AC78" s="152"/>
      <c r="AD78" s="152"/>
      <c r="AE78" s="152"/>
      <c r="AF78" s="112"/>
      <c r="AG78" s="112"/>
      <c r="AH78" s="112"/>
    </row>
    <row r="79" spans="15:34" ht="14.25">
      <c r="O79" s="147"/>
      <c r="P79" s="152"/>
      <c r="Q79" s="152"/>
      <c r="R79" s="152"/>
      <c r="S79" s="152"/>
      <c r="T79" s="152"/>
      <c r="U79" s="152"/>
      <c r="V79" s="152"/>
      <c r="W79" s="152"/>
      <c r="X79" s="152"/>
      <c r="Y79" s="152"/>
      <c r="Z79" s="152"/>
      <c r="AA79" s="152"/>
      <c r="AB79" s="152"/>
      <c r="AC79" s="152"/>
      <c r="AD79" s="152"/>
      <c r="AE79" s="152"/>
      <c r="AF79" s="112"/>
      <c r="AG79" s="112"/>
      <c r="AH79" s="112"/>
    </row>
    <row r="80" spans="15:34" ht="14.25">
      <c r="O80" s="147"/>
      <c r="P80" s="152"/>
      <c r="Q80" s="152"/>
      <c r="R80" s="152"/>
      <c r="S80" s="152"/>
      <c r="T80" s="152"/>
      <c r="U80" s="152"/>
      <c r="V80" s="152"/>
      <c r="W80" s="152"/>
      <c r="X80" s="152"/>
      <c r="Y80" s="152"/>
      <c r="Z80" s="152"/>
      <c r="AA80" s="152"/>
      <c r="AB80" s="152"/>
      <c r="AC80" s="152"/>
      <c r="AD80" s="152"/>
      <c r="AE80" s="152"/>
      <c r="AF80" s="112"/>
      <c r="AG80" s="112"/>
      <c r="AH80" s="112"/>
    </row>
    <row r="81" spans="15:34" ht="14.25">
      <c r="O81" s="147"/>
      <c r="P81" s="152"/>
      <c r="Q81" s="152"/>
      <c r="R81" s="152"/>
      <c r="S81" s="152"/>
      <c r="T81" s="152"/>
      <c r="U81" s="152"/>
      <c r="V81" s="152"/>
      <c r="W81" s="152"/>
      <c r="X81" s="152"/>
      <c r="Y81" s="152"/>
      <c r="Z81" s="152"/>
      <c r="AA81" s="152"/>
      <c r="AB81" s="152"/>
      <c r="AC81" s="152"/>
      <c r="AD81" s="152"/>
      <c r="AE81" s="152"/>
      <c r="AF81" s="112"/>
      <c r="AG81" s="112"/>
      <c r="AH81" s="112"/>
    </row>
    <row r="82" spans="15:34" ht="14.25">
      <c r="O82" s="147"/>
      <c r="P82" s="152"/>
      <c r="Q82" s="152"/>
      <c r="R82" s="152"/>
      <c r="S82" s="152"/>
      <c r="T82" s="152"/>
      <c r="U82" s="152"/>
      <c r="V82" s="152"/>
      <c r="W82" s="152"/>
      <c r="X82" s="152"/>
      <c r="Y82" s="152"/>
      <c r="Z82" s="152"/>
      <c r="AA82" s="152"/>
      <c r="AB82" s="152"/>
      <c r="AC82" s="152"/>
      <c r="AD82" s="152"/>
      <c r="AE82" s="152"/>
      <c r="AF82" s="112"/>
      <c r="AG82" s="112"/>
      <c r="AH82" s="112"/>
    </row>
    <row r="83" spans="15:34" ht="14.25">
      <c r="O83" s="147"/>
      <c r="P83" s="152"/>
      <c r="Q83" s="261"/>
      <c r="R83" s="261"/>
      <c r="S83" s="261"/>
      <c r="T83" s="261"/>
      <c r="U83" s="263"/>
      <c r="V83" s="152"/>
      <c r="W83" s="152"/>
      <c r="X83" s="152"/>
      <c r="Y83" s="152"/>
      <c r="Z83" s="152"/>
      <c r="AA83" s="152"/>
      <c r="AB83" s="152"/>
      <c r="AC83" s="152"/>
      <c r="AD83" s="152"/>
      <c r="AE83" s="152"/>
      <c r="AF83" s="112"/>
      <c r="AG83" s="112"/>
      <c r="AH83" s="112"/>
    </row>
    <row r="84" spans="15:34" ht="14.25">
      <c r="O84" s="147"/>
      <c r="P84" s="152"/>
      <c r="Q84" s="261"/>
      <c r="R84" s="261"/>
      <c r="S84" s="261"/>
      <c r="T84" s="261"/>
      <c r="U84" s="263"/>
      <c r="V84" s="152"/>
      <c r="W84" s="152"/>
      <c r="X84" s="152"/>
      <c r="Y84" s="152"/>
      <c r="Z84" s="152"/>
      <c r="AA84" s="152"/>
      <c r="AB84" s="152"/>
      <c r="AC84" s="152"/>
      <c r="AD84" s="152"/>
      <c r="AE84" s="152"/>
      <c r="AF84" s="112"/>
      <c r="AG84" s="112"/>
      <c r="AH84" s="112"/>
    </row>
    <row r="85" spans="15:34" ht="14.25">
      <c r="O85" s="147"/>
      <c r="P85" s="152"/>
      <c r="Q85" s="261"/>
      <c r="R85" s="261"/>
      <c r="S85" s="261"/>
      <c r="T85" s="261"/>
      <c r="U85" s="263"/>
      <c r="V85" s="152"/>
      <c r="W85" s="152"/>
      <c r="X85" s="152"/>
      <c r="Y85" s="152"/>
      <c r="Z85" s="152"/>
      <c r="AA85" s="152"/>
      <c r="AB85" s="152"/>
      <c r="AC85" s="152"/>
      <c r="AD85" s="152"/>
      <c r="AE85" s="152"/>
      <c r="AF85" s="112"/>
      <c r="AG85" s="112"/>
      <c r="AH85" s="112"/>
    </row>
    <row r="86" spans="15:34" ht="14.25">
      <c r="O86" s="147"/>
      <c r="P86" s="152"/>
      <c r="Q86" s="261"/>
      <c r="R86" s="261"/>
      <c r="S86" s="261"/>
      <c r="T86" s="261"/>
      <c r="U86" s="263"/>
      <c r="V86" s="152"/>
      <c r="W86" s="152"/>
      <c r="X86" s="152"/>
      <c r="Y86" s="152"/>
      <c r="Z86" s="152"/>
      <c r="AA86" s="152"/>
      <c r="AB86" s="152"/>
      <c r="AC86" s="152"/>
      <c r="AD86" s="152"/>
      <c r="AE86" s="152"/>
      <c r="AF86" s="112"/>
      <c r="AG86" s="112"/>
      <c r="AH86" s="112"/>
    </row>
    <row r="87" spans="15:34" ht="14.25">
      <c r="O87" s="147"/>
      <c r="P87" s="152"/>
      <c r="Q87" s="261"/>
      <c r="R87" s="261"/>
      <c r="S87" s="261"/>
      <c r="T87" s="261"/>
      <c r="U87" s="263"/>
      <c r="V87" s="152"/>
      <c r="W87" s="152"/>
      <c r="X87" s="152"/>
      <c r="Y87" s="152"/>
      <c r="Z87" s="152"/>
      <c r="AA87" s="152"/>
      <c r="AB87" s="152"/>
      <c r="AC87" s="152"/>
      <c r="AD87" s="152"/>
      <c r="AE87" s="152"/>
      <c r="AF87" s="112"/>
      <c r="AG87" s="112"/>
      <c r="AH87" s="112"/>
    </row>
    <row r="88" spans="15:34" ht="14.25">
      <c r="O88" s="147"/>
      <c r="P88" s="152"/>
      <c r="Q88" s="261"/>
      <c r="R88" s="261"/>
      <c r="S88" s="261"/>
      <c r="T88" s="261"/>
      <c r="U88" s="263"/>
      <c r="V88" s="152"/>
      <c r="W88" s="152"/>
      <c r="X88" s="152"/>
      <c r="Y88" s="152"/>
      <c r="Z88" s="152"/>
      <c r="AA88" s="152"/>
      <c r="AB88" s="152"/>
      <c r="AC88" s="152"/>
      <c r="AD88" s="152"/>
      <c r="AE88" s="152"/>
      <c r="AF88" s="112"/>
      <c r="AG88" s="112"/>
      <c r="AH88" s="112"/>
    </row>
    <row r="89" spans="15:34" ht="14.25">
      <c r="O89" s="147"/>
      <c r="P89" s="152"/>
      <c r="Q89" s="261"/>
      <c r="R89" s="261"/>
      <c r="S89" s="261"/>
      <c r="T89" s="261"/>
      <c r="U89" s="263"/>
      <c r="V89" s="152"/>
      <c r="W89" s="152"/>
      <c r="X89" s="152"/>
      <c r="Y89" s="152"/>
      <c r="Z89" s="152"/>
      <c r="AA89" s="152"/>
      <c r="AB89" s="152"/>
      <c r="AC89" s="152"/>
      <c r="AD89" s="152"/>
      <c r="AE89" s="152"/>
      <c r="AF89" s="112"/>
      <c r="AG89" s="112"/>
      <c r="AH89" s="112"/>
    </row>
    <row r="90" spans="15:34" ht="14.25">
      <c r="O90" s="147"/>
      <c r="P90" s="152"/>
      <c r="Q90" s="261"/>
      <c r="R90" s="261"/>
      <c r="S90" s="261"/>
      <c r="T90" s="261"/>
      <c r="U90" s="263"/>
      <c r="V90" s="152"/>
      <c r="W90" s="152"/>
      <c r="X90" s="152"/>
      <c r="Y90" s="152"/>
      <c r="Z90" s="152"/>
      <c r="AA90" s="152"/>
      <c r="AB90" s="152"/>
      <c r="AC90" s="152"/>
      <c r="AD90" s="152"/>
      <c r="AE90" s="152"/>
      <c r="AF90" s="112"/>
      <c r="AG90" s="112"/>
      <c r="AH90" s="112"/>
    </row>
    <row r="91" spans="15:34" ht="14.25">
      <c r="O91" s="147"/>
      <c r="P91" s="152"/>
      <c r="Q91" s="261"/>
      <c r="R91" s="261"/>
      <c r="S91" s="261"/>
      <c r="T91" s="261"/>
      <c r="U91" s="263"/>
      <c r="V91" s="152"/>
      <c r="W91" s="152"/>
      <c r="X91" s="152"/>
      <c r="Y91" s="152"/>
      <c r="Z91" s="152"/>
      <c r="AA91" s="152"/>
      <c r="AB91" s="152"/>
      <c r="AC91" s="152"/>
      <c r="AD91" s="152"/>
      <c r="AE91" s="152"/>
      <c r="AF91" s="112"/>
      <c r="AG91" s="112"/>
      <c r="AH91" s="112"/>
    </row>
    <row r="92" spans="15:34" ht="14.25">
      <c r="O92" s="147"/>
      <c r="P92" s="152"/>
      <c r="Q92" s="261"/>
      <c r="R92" s="261"/>
      <c r="S92" s="261"/>
      <c r="T92" s="261"/>
      <c r="U92" s="263"/>
      <c r="V92" s="152"/>
      <c r="W92" s="152"/>
      <c r="X92" s="152"/>
      <c r="Y92" s="152"/>
      <c r="Z92" s="152"/>
      <c r="AA92" s="152"/>
      <c r="AB92" s="152"/>
      <c r="AC92" s="152"/>
      <c r="AD92" s="152"/>
      <c r="AE92" s="152"/>
      <c r="AF92" s="112"/>
      <c r="AG92" s="112"/>
      <c r="AH92" s="112"/>
    </row>
    <row r="93" spans="15:34" ht="14.25">
      <c r="O93" s="147"/>
      <c r="P93" s="152"/>
      <c r="Q93" s="261"/>
      <c r="R93" s="261"/>
      <c r="S93" s="261"/>
      <c r="T93" s="261"/>
      <c r="U93" s="263"/>
      <c r="V93" s="152"/>
      <c r="W93" s="152"/>
      <c r="X93" s="152"/>
      <c r="Y93" s="152"/>
      <c r="Z93" s="152"/>
      <c r="AA93" s="152"/>
      <c r="AB93" s="152"/>
      <c r="AC93" s="152"/>
      <c r="AD93" s="152"/>
      <c r="AE93" s="152"/>
      <c r="AF93" s="112"/>
      <c r="AG93" s="112"/>
      <c r="AH93" s="112"/>
    </row>
    <row r="94" spans="15:34" ht="14.25">
      <c r="O94" s="147"/>
      <c r="P94" s="152"/>
      <c r="Q94" s="261"/>
      <c r="R94" s="261"/>
      <c r="S94" s="261"/>
      <c r="T94" s="261"/>
      <c r="U94" s="263"/>
      <c r="V94" s="152"/>
      <c r="W94" s="152"/>
      <c r="X94" s="152"/>
      <c r="Y94" s="152"/>
      <c r="Z94" s="152"/>
      <c r="AA94" s="152"/>
      <c r="AB94" s="152"/>
      <c r="AC94" s="152"/>
      <c r="AD94" s="152"/>
      <c r="AE94" s="152"/>
      <c r="AF94" s="112"/>
      <c r="AG94" s="112"/>
      <c r="AH94" s="112"/>
    </row>
    <row r="95" spans="15:34" ht="14.25">
      <c r="O95" s="147"/>
      <c r="P95" s="152"/>
      <c r="Q95" s="261"/>
      <c r="R95" s="261"/>
      <c r="S95" s="261"/>
      <c r="T95" s="261"/>
      <c r="U95" s="263"/>
      <c r="V95" s="152"/>
      <c r="W95" s="152"/>
      <c r="X95" s="152"/>
      <c r="Y95" s="152"/>
      <c r="Z95" s="152"/>
      <c r="AA95" s="152"/>
      <c r="AB95" s="152"/>
      <c r="AC95" s="152"/>
      <c r="AD95" s="152"/>
      <c r="AE95" s="152"/>
      <c r="AF95" s="112"/>
      <c r="AG95" s="112"/>
      <c r="AH95" s="112"/>
    </row>
    <row r="96" spans="15:34" ht="14.25">
      <c r="O96" s="147"/>
      <c r="P96" s="152"/>
      <c r="Q96" s="261"/>
      <c r="R96" s="261"/>
      <c r="S96" s="261"/>
      <c r="T96" s="261"/>
      <c r="U96" s="263"/>
      <c r="V96" s="152"/>
      <c r="W96" s="152"/>
      <c r="X96" s="152"/>
      <c r="Y96" s="152"/>
      <c r="Z96" s="152"/>
      <c r="AA96" s="152"/>
      <c r="AB96" s="152"/>
      <c r="AC96" s="152"/>
      <c r="AD96" s="152"/>
      <c r="AE96" s="152"/>
      <c r="AF96" s="112"/>
      <c r="AG96" s="112"/>
      <c r="AH96" s="112"/>
    </row>
    <row r="97" spans="15:34" ht="14.25">
      <c r="O97" s="147"/>
      <c r="P97" s="152"/>
      <c r="Q97" s="261"/>
      <c r="R97" s="261"/>
      <c r="S97" s="261"/>
      <c r="T97" s="261"/>
      <c r="U97" s="263"/>
      <c r="V97" s="152"/>
      <c r="W97" s="152"/>
      <c r="X97" s="152"/>
      <c r="Y97" s="152"/>
      <c r="Z97" s="152"/>
      <c r="AA97" s="152"/>
      <c r="AB97" s="152"/>
      <c r="AC97" s="152"/>
      <c r="AD97" s="152"/>
      <c r="AE97" s="152"/>
      <c r="AF97" s="112"/>
      <c r="AG97" s="112"/>
      <c r="AH97" s="112"/>
    </row>
    <row r="98" spans="15:34" ht="14.25">
      <c r="O98" s="147"/>
      <c r="P98" s="152"/>
      <c r="Q98" s="261"/>
      <c r="R98" s="261"/>
      <c r="S98" s="261"/>
      <c r="T98" s="261"/>
      <c r="U98" s="263"/>
      <c r="V98" s="152"/>
      <c r="W98" s="152"/>
      <c r="X98" s="152"/>
      <c r="Y98" s="152"/>
      <c r="Z98" s="152"/>
      <c r="AA98" s="152"/>
      <c r="AB98" s="152"/>
      <c r="AC98" s="152"/>
      <c r="AD98" s="152"/>
      <c r="AE98" s="152"/>
      <c r="AF98" s="112"/>
      <c r="AG98" s="112"/>
      <c r="AH98" s="112"/>
    </row>
    <row r="99" spans="15:34" ht="14.25">
      <c r="O99" s="147"/>
      <c r="P99" s="152"/>
      <c r="Q99" s="261"/>
      <c r="R99" s="261"/>
      <c r="S99" s="261"/>
      <c r="T99" s="261"/>
      <c r="U99" s="263"/>
      <c r="V99" s="152"/>
      <c r="W99" s="152"/>
      <c r="X99" s="152"/>
      <c r="Y99" s="152"/>
      <c r="Z99" s="152"/>
      <c r="AA99" s="152"/>
      <c r="AB99" s="152"/>
      <c r="AC99" s="152"/>
      <c r="AD99" s="152"/>
      <c r="AE99" s="152"/>
      <c r="AF99" s="112"/>
      <c r="AG99" s="112"/>
      <c r="AH99" s="112"/>
    </row>
    <row r="100" spans="15:34" ht="14.25">
      <c r="O100" s="147"/>
      <c r="P100" s="152"/>
      <c r="Q100" s="261"/>
      <c r="R100" s="261"/>
      <c r="S100" s="261"/>
      <c r="T100" s="261"/>
      <c r="U100" s="263"/>
      <c r="V100" s="152"/>
      <c r="W100" s="152"/>
      <c r="X100" s="152"/>
      <c r="Y100" s="152"/>
      <c r="Z100" s="152"/>
      <c r="AA100" s="152"/>
      <c r="AB100" s="152"/>
      <c r="AC100" s="152"/>
      <c r="AD100" s="152"/>
      <c r="AE100" s="152"/>
      <c r="AF100" s="112"/>
      <c r="AG100" s="112"/>
      <c r="AH100" s="112"/>
    </row>
    <row r="101" spans="15:34" ht="14.25">
      <c r="O101" s="147"/>
      <c r="P101" s="152"/>
      <c r="Q101" s="261"/>
      <c r="R101" s="261"/>
      <c r="S101" s="261"/>
      <c r="T101" s="261"/>
      <c r="U101" s="263"/>
      <c r="V101" s="152"/>
      <c r="W101" s="152"/>
      <c r="X101" s="152"/>
      <c r="Y101" s="152"/>
      <c r="Z101" s="152"/>
      <c r="AA101" s="152"/>
      <c r="AB101" s="152"/>
      <c r="AC101" s="152"/>
      <c r="AD101" s="152"/>
      <c r="AE101" s="152"/>
      <c r="AF101" s="112"/>
      <c r="AG101" s="112"/>
      <c r="AH101" s="112"/>
    </row>
    <row r="102" spans="15:34" ht="14.25">
      <c r="O102" s="147"/>
      <c r="P102" s="152"/>
      <c r="Q102" s="261"/>
      <c r="R102" s="261"/>
      <c r="S102" s="261"/>
      <c r="T102" s="261"/>
      <c r="U102" s="263"/>
      <c r="V102" s="152"/>
      <c r="W102" s="152"/>
      <c r="X102" s="152"/>
      <c r="Y102" s="152"/>
      <c r="Z102" s="152"/>
      <c r="AA102" s="152"/>
      <c r="AB102" s="152"/>
      <c r="AC102" s="152"/>
      <c r="AD102" s="152"/>
      <c r="AE102" s="152"/>
      <c r="AF102" s="112"/>
      <c r="AG102" s="112"/>
      <c r="AH102" s="112"/>
    </row>
    <row r="103" spans="15:34" ht="14.25">
      <c r="O103" s="147"/>
      <c r="P103" s="152"/>
      <c r="Q103" s="261"/>
      <c r="R103" s="261"/>
      <c r="S103" s="261"/>
      <c r="T103" s="261"/>
      <c r="U103" s="263"/>
      <c r="V103" s="152"/>
      <c r="W103" s="152"/>
      <c r="X103" s="152"/>
      <c r="Y103" s="152"/>
      <c r="Z103" s="152"/>
      <c r="AA103" s="152"/>
      <c r="AB103" s="152"/>
      <c r="AC103" s="152"/>
      <c r="AD103" s="152"/>
      <c r="AE103" s="152"/>
      <c r="AF103" s="112"/>
      <c r="AG103" s="112"/>
      <c r="AH103" s="112"/>
    </row>
    <row r="104" spans="15:34" ht="14.25">
      <c r="O104" s="147"/>
      <c r="P104" s="152"/>
      <c r="Q104" s="261"/>
      <c r="R104" s="261"/>
      <c r="S104" s="261"/>
      <c r="T104" s="261"/>
      <c r="U104" s="263"/>
      <c r="V104" s="152"/>
      <c r="W104" s="152"/>
      <c r="X104" s="152"/>
      <c r="Y104" s="152"/>
      <c r="Z104" s="152"/>
      <c r="AA104" s="152"/>
      <c r="AB104" s="152"/>
      <c r="AC104" s="152"/>
      <c r="AD104" s="152"/>
      <c r="AE104" s="152"/>
      <c r="AF104" s="112"/>
      <c r="AG104" s="112"/>
      <c r="AH104" s="112"/>
    </row>
    <row r="105" spans="15:34" ht="14.25">
      <c r="O105" s="147"/>
      <c r="P105" s="152"/>
      <c r="Q105" s="152"/>
      <c r="R105" s="261"/>
      <c r="S105" s="152"/>
      <c r="T105" s="261"/>
      <c r="U105" s="263"/>
      <c r="V105" s="152"/>
      <c r="W105" s="152"/>
      <c r="X105" s="152"/>
      <c r="Y105" s="152"/>
      <c r="Z105" s="152"/>
      <c r="AA105" s="152"/>
      <c r="AB105" s="152"/>
      <c r="AC105" s="152"/>
      <c r="AD105" s="152"/>
      <c r="AE105" s="152"/>
      <c r="AF105" s="112"/>
      <c r="AG105" s="112"/>
      <c r="AH105" s="112"/>
    </row>
    <row r="106" spans="15:34" ht="14.25">
      <c r="O106" s="147"/>
      <c r="P106" s="152"/>
      <c r="Q106" s="152"/>
      <c r="R106" s="261"/>
      <c r="S106" s="152"/>
      <c r="T106" s="261"/>
      <c r="U106" s="263"/>
      <c r="V106" s="152"/>
      <c r="W106" s="152"/>
      <c r="X106" s="152"/>
      <c r="Y106" s="152"/>
      <c r="Z106" s="152"/>
      <c r="AA106" s="152"/>
      <c r="AB106" s="152"/>
      <c r="AC106" s="152"/>
      <c r="AD106" s="152"/>
      <c r="AE106" s="152"/>
      <c r="AF106" s="112"/>
      <c r="AG106" s="112"/>
      <c r="AH106" s="112"/>
    </row>
    <row r="107" spans="15:34" ht="14.25">
      <c r="O107" s="147"/>
      <c r="P107" s="152"/>
      <c r="Q107" s="261"/>
      <c r="R107" s="261"/>
      <c r="S107" s="261"/>
      <c r="T107" s="261"/>
      <c r="U107" s="263"/>
      <c r="V107" s="152"/>
      <c r="W107" s="152"/>
      <c r="X107" s="152"/>
      <c r="Y107" s="152"/>
      <c r="Z107" s="152"/>
      <c r="AA107" s="152"/>
      <c r="AB107" s="152"/>
      <c r="AC107" s="152"/>
      <c r="AD107" s="152"/>
      <c r="AE107" s="152"/>
      <c r="AF107" s="112"/>
      <c r="AG107" s="112"/>
      <c r="AH107" s="112"/>
    </row>
    <row r="108" spans="15:34" ht="14.25">
      <c r="O108" s="147"/>
      <c r="P108" s="152"/>
      <c r="Q108" s="261"/>
      <c r="R108" s="261"/>
      <c r="S108" s="261"/>
      <c r="T108" s="261"/>
      <c r="U108" s="263"/>
      <c r="V108" s="152"/>
      <c r="W108" s="152"/>
      <c r="X108" s="152"/>
      <c r="Y108" s="152"/>
      <c r="Z108" s="152"/>
      <c r="AA108" s="152"/>
      <c r="AB108" s="152"/>
      <c r="AC108" s="152"/>
      <c r="AD108" s="152"/>
      <c r="AE108" s="152"/>
      <c r="AF108" s="112"/>
      <c r="AG108" s="112"/>
      <c r="AH108" s="112"/>
    </row>
    <row r="109" spans="15:34" ht="14.25">
      <c r="O109" s="147"/>
      <c r="P109" s="152"/>
      <c r="Q109" s="261"/>
      <c r="R109" s="261"/>
      <c r="S109" s="261"/>
      <c r="T109" s="261"/>
      <c r="U109" s="263"/>
      <c r="V109" s="152"/>
      <c r="W109" s="152"/>
      <c r="X109" s="152"/>
      <c r="Y109" s="152"/>
      <c r="Z109" s="152"/>
      <c r="AA109" s="152"/>
      <c r="AB109" s="152"/>
      <c r="AC109" s="152"/>
      <c r="AD109" s="152"/>
      <c r="AE109" s="152"/>
      <c r="AF109" s="112"/>
      <c r="AG109" s="112"/>
      <c r="AH109" s="112"/>
    </row>
    <row r="110" spans="15:34" ht="14.25">
      <c r="O110" s="147"/>
      <c r="P110" s="152"/>
      <c r="Q110" s="261"/>
      <c r="R110" s="261"/>
      <c r="S110" s="261"/>
      <c r="T110" s="261"/>
      <c r="U110" s="263"/>
      <c r="V110" s="152"/>
      <c r="W110" s="152"/>
      <c r="X110" s="152"/>
      <c r="Y110" s="152"/>
      <c r="Z110" s="152"/>
      <c r="AA110" s="152"/>
      <c r="AB110" s="152"/>
      <c r="AC110" s="152"/>
      <c r="AD110" s="152"/>
      <c r="AE110" s="152"/>
      <c r="AF110" s="112"/>
      <c r="AG110" s="112"/>
      <c r="AH110" s="112"/>
    </row>
    <row r="111" spans="15:34" ht="14.25">
      <c r="O111" s="147"/>
      <c r="P111" s="152"/>
      <c r="Q111" s="152"/>
      <c r="R111" s="261"/>
      <c r="S111" s="152"/>
      <c r="T111" s="261"/>
      <c r="U111" s="263"/>
      <c r="V111" s="152"/>
      <c r="W111" s="152"/>
      <c r="X111" s="152"/>
      <c r="Y111" s="152"/>
      <c r="Z111" s="152"/>
      <c r="AA111" s="152"/>
      <c r="AB111" s="152"/>
      <c r="AC111" s="152"/>
      <c r="AD111" s="152"/>
      <c r="AE111" s="152"/>
      <c r="AF111" s="112"/>
      <c r="AG111" s="112"/>
      <c r="AH111" s="112"/>
    </row>
    <row r="112" spans="15:34" ht="14.25">
      <c r="O112" s="147"/>
      <c r="P112" s="152"/>
      <c r="Q112" s="152"/>
      <c r="R112" s="261"/>
      <c r="S112" s="152"/>
      <c r="T112" s="261"/>
      <c r="U112" s="263"/>
      <c r="V112" s="152"/>
      <c r="W112" s="152"/>
      <c r="X112" s="152"/>
      <c r="Y112" s="152"/>
      <c r="Z112" s="152"/>
      <c r="AA112" s="152"/>
      <c r="AB112" s="152"/>
      <c r="AC112" s="152"/>
      <c r="AD112" s="152"/>
      <c r="AE112" s="152"/>
      <c r="AF112" s="112"/>
      <c r="AG112" s="112"/>
      <c r="AH112" s="112"/>
    </row>
    <row r="113" spans="15:34" ht="14.25">
      <c r="O113" s="147"/>
      <c r="P113" s="152"/>
      <c r="Q113" s="261"/>
      <c r="R113" s="261"/>
      <c r="S113" s="261"/>
      <c r="T113" s="261"/>
      <c r="U113" s="263"/>
      <c r="V113" s="152"/>
      <c r="W113" s="152"/>
      <c r="X113" s="152"/>
      <c r="Y113" s="152"/>
      <c r="Z113" s="152"/>
      <c r="AA113" s="152"/>
      <c r="AB113" s="152"/>
      <c r="AC113" s="152"/>
      <c r="AD113" s="152"/>
      <c r="AE113" s="152"/>
      <c r="AF113" s="112"/>
      <c r="AG113" s="112"/>
      <c r="AH113" s="112"/>
    </row>
    <row r="114" spans="15:34" ht="14.25">
      <c r="O114" s="147"/>
      <c r="P114" s="152"/>
      <c r="Q114" s="152"/>
      <c r="R114" s="261"/>
      <c r="S114" s="152"/>
      <c r="T114" s="261"/>
      <c r="U114" s="263"/>
      <c r="V114" s="152"/>
      <c r="W114" s="152"/>
      <c r="X114" s="152"/>
      <c r="Y114" s="152"/>
      <c r="Z114" s="152"/>
      <c r="AA114" s="152"/>
      <c r="AB114" s="152"/>
      <c r="AC114" s="152"/>
      <c r="AD114" s="152"/>
      <c r="AE114" s="152"/>
      <c r="AF114" s="112"/>
      <c r="AG114" s="112"/>
      <c r="AH114" s="112"/>
    </row>
    <row r="115" spans="15:34" ht="14.25">
      <c r="O115" s="147"/>
      <c r="P115" s="152"/>
      <c r="Q115" s="261"/>
      <c r="R115" s="261"/>
      <c r="S115" s="261"/>
      <c r="T115" s="261"/>
      <c r="U115" s="263"/>
      <c r="V115" s="152"/>
      <c r="W115" s="152"/>
      <c r="X115" s="152"/>
      <c r="Y115" s="152"/>
      <c r="Z115" s="152"/>
      <c r="AA115" s="152"/>
      <c r="AB115" s="152"/>
      <c r="AC115" s="152"/>
      <c r="AD115" s="152"/>
      <c r="AE115" s="152"/>
      <c r="AF115" s="112"/>
      <c r="AG115" s="112"/>
      <c r="AH115" s="112"/>
    </row>
    <row r="116" spans="15:34" ht="14.25">
      <c r="O116" s="147"/>
      <c r="P116" s="152"/>
      <c r="Q116" s="261"/>
      <c r="R116" s="261"/>
      <c r="S116" s="261"/>
      <c r="T116" s="261"/>
      <c r="U116" s="263"/>
      <c r="V116" s="152"/>
      <c r="W116" s="152"/>
      <c r="X116" s="152"/>
      <c r="Y116" s="152"/>
      <c r="Z116" s="152"/>
      <c r="AA116" s="152"/>
      <c r="AB116" s="152"/>
      <c r="AC116" s="152"/>
      <c r="AD116" s="152"/>
      <c r="AE116" s="152"/>
      <c r="AF116" s="112"/>
      <c r="AG116" s="112"/>
      <c r="AH116" s="112"/>
    </row>
    <row r="117" spans="15:34" ht="14.25">
      <c r="O117" s="147"/>
      <c r="P117" s="152"/>
      <c r="Q117" s="152"/>
      <c r="R117" s="261"/>
      <c r="S117" s="152"/>
      <c r="T117" s="261"/>
      <c r="U117" s="263"/>
      <c r="V117" s="152"/>
      <c r="W117" s="152"/>
      <c r="X117" s="152"/>
      <c r="Y117" s="152"/>
      <c r="Z117" s="152"/>
      <c r="AA117" s="152"/>
      <c r="AB117" s="152"/>
      <c r="AC117" s="152"/>
      <c r="AD117" s="152"/>
      <c r="AE117" s="152"/>
      <c r="AF117" s="112"/>
      <c r="AG117" s="112"/>
      <c r="AH117" s="112"/>
    </row>
    <row r="118" spans="15:34" ht="14.25">
      <c r="O118" s="147"/>
      <c r="P118" s="152"/>
      <c r="Q118" s="261"/>
      <c r="R118" s="261"/>
      <c r="S118" s="261"/>
      <c r="T118" s="261"/>
      <c r="U118" s="263"/>
      <c r="V118" s="152"/>
      <c r="W118" s="152"/>
      <c r="X118" s="152"/>
      <c r="Y118" s="152"/>
      <c r="Z118" s="152"/>
      <c r="AA118" s="152"/>
      <c r="AB118" s="152"/>
      <c r="AC118" s="152"/>
      <c r="AD118" s="152"/>
      <c r="AE118" s="152"/>
      <c r="AF118" s="112"/>
      <c r="AG118" s="112"/>
      <c r="AH118" s="112"/>
    </row>
    <row r="119" spans="15:34" ht="14.25">
      <c r="O119" s="147"/>
      <c r="P119" s="152"/>
      <c r="Q119" s="152"/>
      <c r="R119" s="261"/>
      <c r="S119" s="261"/>
      <c r="T119" s="261"/>
      <c r="U119" s="263"/>
      <c r="V119" s="152"/>
      <c r="W119" s="152"/>
      <c r="X119" s="152"/>
      <c r="Y119" s="152"/>
      <c r="Z119" s="152"/>
      <c r="AA119" s="152"/>
      <c r="AB119" s="152"/>
      <c r="AC119" s="152"/>
      <c r="AD119" s="152"/>
      <c r="AE119" s="152"/>
      <c r="AF119" s="112"/>
      <c r="AG119" s="112"/>
      <c r="AH119" s="112"/>
    </row>
    <row r="120" spans="15:34" ht="14.25">
      <c r="O120" s="147"/>
      <c r="P120" s="152"/>
      <c r="Q120" s="261"/>
      <c r="R120" s="261"/>
      <c r="S120" s="261"/>
      <c r="T120" s="261"/>
      <c r="U120" s="263"/>
      <c r="V120" s="152"/>
      <c r="W120" s="152"/>
      <c r="X120" s="152"/>
      <c r="Y120" s="152"/>
      <c r="Z120" s="152"/>
      <c r="AA120" s="152"/>
      <c r="AB120" s="152"/>
      <c r="AC120" s="152"/>
      <c r="AD120" s="152"/>
      <c r="AE120" s="152"/>
      <c r="AF120" s="112"/>
      <c r="AG120" s="112"/>
      <c r="AH120" s="112"/>
    </row>
    <row r="121" spans="15:34" ht="14.25">
      <c r="O121" s="147"/>
      <c r="P121" s="152"/>
      <c r="Q121" s="152"/>
      <c r="R121" s="261"/>
      <c r="S121" s="152"/>
      <c r="T121" s="261"/>
      <c r="U121" s="263"/>
      <c r="V121" s="152"/>
      <c r="W121" s="152"/>
      <c r="X121" s="152"/>
      <c r="Y121" s="152"/>
      <c r="Z121" s="152"/>
      <c r="AA121" s="152"/>
      <c r="AB121" s="152"/>
      <c r="AC121" s="152"/>
      <c r="AD121" s="152"/>
      <c r="AE121" s="152"/>
      <c r="AF121" s="112"/>
      <c r="AG121" s="112"/>
      <c r="AH121" s="112"/>
    </row>
    <row r="122" spans="15:34" ht="14.25">
      <c r="O122" s="147"/>
      <c r="P122" s="152"/>
      <c r="Q122" s="261"/>
      <c r="R122" s="261"/>
      <c r="S122" s="261"/>
      <c r="T122" s="261"/>
      <c r="U122" s="263"/>
      <c r="V122" s="152"/>
      <c r="W122" s="152"/>
      <c r="X122" s="152"/>
      <c r="Y122" s="152"/>
      <c r="Z122" s="152"/>
      <c r="AA122" s="152"/>
      <c r="AB122" s="152"/>
      <c r="AC122" s="152"/>
      <c r="AD122" s="152"/>
      <c r="AE122" s="152"/>
      <c r="AF122" s="112"/>
      <c r="AG122" s="112"/>
      <c r="AH122" s="112"/>
    </row>
    <row r="123" spans="16:34" ht="14.25">
      <c r="P123" s="112"/>
      <c r="Q123" s="112"/>
      <c r="R123" s="114"/>
      <c r="S123" s="112"/>
      <c r="T123" s="114"/>
      <c r="U123" s="115"/>
      <c r="V123" s="112"/>
      <c r="W123" s="112"/>
      <c r="X123" s="112"/>
      <c r="Y123" s="112"/>
      <c r="Z123" s="112"/>
      <c r="AA123" s="112"/>
      <c r="AB123" s="112"/>
      <c r="AC123" s="112"/>
      <c r="AD123" s="112"/>
      <c r="AE123" s="112"/>
      <c r="AF123" s="112"/>
      <c r="AG123" s="112"/>
      <c r="AH123" s="112"/>
    </row>
    <row r="124" spans="16:34" ht="14.25">
      <c r="P124" s="112"/>
      <c r="Q124" s="112"/>
      <c r="R124" s="114"/>
      <c r="S124" s="112"/>
      <c r="T124" s="114"/>
      <c r="U124" s="115"/>
      <c r="V124" s="112"/>
      <c r="W124" s="112"/>
      <c r="X124" s="112"/>
      <c r="Y124" s="112"/>
      <c r="Z124" s="112"/>
      <c r="AA124" s="112"/>
      <c r="AB124" s="112"/>
      <c r="AC124" s="112"/>
      <c r="AD124" s="112"/>
      <c r="AE124" s="112"/>
      <c r="AF124" s="112"/>
      <c r="AG124" s="112"/>
      <c r="AH124" s="112"/>
    </row>
    <row r="125" spans="16:34" ht="14.25">
      <c r="P125" s="112"/>
      <c r="Q125" s="112"/>
      <c r="R125" s="114"/>
      <c r="S125" s="112"/>
      <c r="T125" s="114"/>
      <c r="U125" s="115"/>
      <c r="V125" s="112"/>
      <c r="W125" s="112"/>
      <c r="X125" s="112"/>
      <c r="Y125" s="112"/>
      <c r="Z125" s="112"/>
      <c r="AA125" s="112"/>
      <c r="AB125" s="112"/>
      <c r="AC125" s="112"/>
      <c r="AD125" s="112"/>
      <c r="AE125" s="112"/>
      <c r="AF125" s="112"/>
      <c r="AG125" s="112"/>
      <c r="AH125" s="112"/>
    </row>
    <row r="126" spans="16:34" ht="14.25">
      <c r="P126" s="112"/>
      <c r="Q126" s="112"/>
      <c r="R126" s="114"/>
      <c r="S126" s="112"/>
      <c r="T126" s="114"/>
      <c r="U126" s="115"/>
      <c r="V126" s="112"/>
      <c r="W126" s="112"/>
      <c r="X126" s="112"/>
      <c r="Y126" s="112"/>
      <c r="Z126" s="112"/>
      <c r="AA126" s="112"/>
      <c r="AB126" s="112"/>
      <c r="AC126" s="112"/>
      <c r="AD126" s="112"/>
      <c r="AE126" s="112"/>
      <c r="AF126" s="112"/>
      <c r="AG126" s="112"/>
      <c r="AH126" s="112"/>
    </row>
    <row r="127" spans="16:34" ht="14.25">
      <c r="P127" s="112"/>
      <c r="Q127" s="114"/>
      <c r="R127" s="114"/>
      <c r="S127" s="114"/>
      <c r="T127" s="114"/>
      <c r="U127" s="115"/>
      <c r="V127" s="112"/>
      <c r="W127" s="112"/>
      <c r="X127" s="112"/>
      <c r="Y127" s="112"/>
      <c r="Z127" s="112"/>
      <c r="AA127" s="112"/>
      <c r="AB127" s="112"/>
      <c r="AC127" s="112"/>
      <c r="AD127" s="112"/>
      <c r="AE127" s="112"/>
      <c r="AF127" s="112"/>
      <c r="AG127" s="112"/>
      <c r="AH127" s="112"/>
    </row>
    <row r="128" spans="16:34" ht="14.25">
      <c r="P128" s="112"/>
      <c r="Q128" s="114"/>
      <c r="R128" s="112"/>
      <c r="S128" s="114"/>
      <c r="T128" s="114"/>
      <c r="U128" s="115"/>
      <c r="V128" s="112"/>
      <c r="W128" s="112"/>
      <c r="X128" s="112"/>
      <c r="Y128" s="112"/>
      <c r="Z128" s="112"/>
      <c r="AA128" s="112"/>
      <c r="AB128" s="112"/>
      <c r="AC128" s="112"/>
      <c r="AD128" s="112"/>
      <c r="AE128" s="112"/>
      <c r="AF128" s="112"/>
      <c r="AG128" s="112"/>
      <c r="AH128" s="112"/>
    </row>
    <row r="129" spans="16:34" ht="14.25">
      <c r="P129" s="112"/>
      <c r="Q129" s="112"/>
      <c r="R129" s="112"/>
      <c r="S129" s="112"/>
      <c r="T129" s="114"/>
      <c r="U129" s="115"/>
      <c r="V129" s="112"/>
      <c r="W129" s="112"/>
      <c r="X129" s="112"/>
      <c r="Y129" s="112"/>
      <c r="Z129" s="112"/>
      <c r="AA129" s="112"/>
      <c r="AB129" s="112"/>
      <c r="AC129" s="112"/>
      <c r="AD129" s="112"/>
      <c r="AE129" s="112"/>
      <c r="AF129" s="112"/>
      <c r="AG129" s="112"/>
      <c r="AH129" s="112"/>
    </row>
    <row r="130" spans="16:34" ht="14.25">
      <c r="P130" s="112"/>
      <c r="Q130" s="112"/>
      <c r="R130" s="112"/>
      <c r="S130" s="112"/>
      <c r="T130" s="114"/>
      <c r="U130" s="115"/>
      <c r="V130" s="112"/>
      <c r="W130" s="112"/>
      <c r="X130" s="112"/>
      <c r="Y130" s="112"/>
      <c r="Z130" s="112"/>
      <c r="AA130" s="112"/>
      <c r="AB130" s="112"/>
      <c r="AC130" s="112"/>
      <c r="AD130" s="112"/>
      <c r="AE130" s="112"/>
      <c r="AF130" s="112"/>
      <c r="AG130" s="112"/>
      <c r="AH130" s="112"/>
    </row>
    <row r="131" spans="16:34" ht="14.25">
      <c r="P131" s="112"/>
      <c r="Q131" s="112"/>
      <c r="R131" s="112"/>
      <c r="S131" s="114"/>
      <c r="T131" s="112"/>
      <c r="U131" s="115"/>
      <c r="V131" s="112"/>
      <c r="W131" s="112"/>
      <c r="X131" s="112"/>
      <c r="Y131" s="112"/>
      <c r="Z131" s="112"/>
      <c r="AA131" s="112"/>
      <c r="AB131" s="112"/>
      <c r="AC131" s="112"/>
      <c r="AD131" s="112"/>
      <c r="AE131" s="112"/>
      <c r="AF131" s="112"/>
      <c r="AG131" s="112"/>
      <c r="AH131" s="112"/>
    </row>
    <row r="132" spans="16:34" ht="14.25">
      <c r="P132" s="112"/>
      <c r="Q132" s="112"/>
      <c r="R132" s="112"/>
      <c r="S132" s="114"/>
      <c r="T132" s="112"/>
      <c r="U132" s="115"/>
      <c r="V132" s="112"/>
      <c r="W132" s="112"/>
      <c r="X132" s="112"/>
      <c r="Y132" s="112"/>
      <c r="Z132" s="112"/>
      <c r="AA132" s="112"/>
      <c r="AB132" s="112"/>
      <c r="AC132" s="112"/>
      <c r="AD132" s="112"/>
      <c r="AE132" s="112"/>
      <c r="AF132" s="112"/>
      <c r="AG132" s="112"/>
      <c r="AH132" s="112"/>
    </row>
    <row r="133" spans="16:34" ht="14.25">
      <c r="P133" s="112"/>
      <c r="Q133" s="114"/>
      <c r="R133" s="112"/>
      <c r="S133" s="114"/>
      <c r="T133" s="112"/>
      <c r="U133" s="115"/>
      <c r="V133" s="112"/>
      <c r="W133" s="112"/>
      <c r="X133" s="112"/>
      <c r="Y133" s="112"/>
      <c r="Z133" s="112"/>
      <c r="AA133" s="112"/>
      <c r="AB133" s="112"/>
      <c r="AC133" s="112"/>
      <c r="AD133" s="112"/>
      <c r="AE133" s="112"/>
      <c r="AF133" s="112"/>
      <c r="AG133" s="112"/>
      <c r="AH133" s="112"/>
    </row>
    <row r="134" spans="16:34" ht="14.25">
      <c r="P134" s="112"/>
      <c r="Q134" s="114"/>
      <c r="R134" s="112"/>
      <c r="S134" s="114"/>
      <c r="T134" s="112"/>
      <c r="U134" s="115"/>
      <c r="V134" s="112"/>
      <c r="W134" s="112"/>
      <c r="X134" s="112"/>
      <c r="Y134" s="112"/>
      <c r="Z134" s="112"/>
      <c r="AA134" s="112"/>
      <c r="AB134" s="112"/>
      <c r="AC134" s="112"/>
      <c r="AD134" s="112"/>
      <c r="AE134" s="112"/>
      <c r="AF134" s="112"/>
      <c r="AG134" s="112"/>
      <c r="AH134" s="112"/>
    </row>
    <row r="135" spans="16:34" ht="14.25">
      <c r="P135" s="112"/>
      <c r="Q135" s="114"/>
      <c r="R135" s="112"/>
      <c r="S135" s="114"/>
      <c r="T135" s="112"/>
      <c r="U135" s="115"/>
      <c r="V135" s="112"/>
      <c r="W135" s="112"/>
      <c r="X135" s="112"/>
      <c r="Y135" s="112"/>
      <c r="Z135" s="112"/>
      <c r="AA135" s="112"/>
      <c r="AB135" s="112"/>
      <c r="AC135" s="112"/>
      <c r="AD135" s="112"/>
      <c r="AE135" s="112"/>
      <c r="AF135" s="112"/>
      <c r="AG135" s="112"/>
      <c r="AH135" s="112"/>
    </row>
    <row r="136" spans="16:34" ht="14.25">
      <c r="P136" s="112"/>
      <c r="Q136" s="114"/>
      <c r="R136" s="112"/>
      <c r="S136" s="114"/>
      <c r="T136" s="112"/>
      <c r="U136" s="115"/>
      <c r="V136" s="112"/>
      <c r="W136" s="112"/>
      <c r="X136" s="112"/>
      <c r="Y136" s="112"/>
      <c r="Z136" s="112"/>
      <c r="AA136" s="112"/>
      <c r="AB136" s="112"/>
      <c r="AC136" s="112"/>
      <c r="AD136" s="112"/>
      <c r="AE136" s="112"/>
      <c r="AF136" s="112"/>
      <c r="AG136" s="112"/>
      <c r="AH136" s="112"/>
    </row>
    <row r="137" spans="16:34" ht="14.25">
      <c r="P137" s="112"/>
      <c r="Q137" s="114"/>
      <c r="R137" s="112"/>
      <c r="S137" s="114"/>
      <c r="T137" s="112"/>
      <c r="U137" s="115"/>
      <c r="V137" s="112"/>
      <c r="W137" s="112"/>
      <c r="X137" s="112"/>
      <c r="Y137" s="112"/>
      <c r="Z137" s="112"/>
      <c r="AA137" s="112"/>
      <c r="AB137" s="112"/>
      <c r="AC137" s="112"/>
      <c r="AD137" s="112"/>
      <c r="AE137" s="112"/>
      <c r="AF137" s="112"/>
      <c r="AG137" s="112"/>
      <c r="AH137" s="112"/>
    </row>
    <row r="138" spans="16:34" ht="14.25">
      <c r="P138" s="112"/>
      <c r="Q138" s="112"/>
      <c r="R138" s="112"/>
      <c r="S138" s="114"/>
      <c r="T138" s="112"/>
      <c r="U138" s="115"/>
      <c r="V138" s="112"/>
      <c r="W138" s="112"/>
      <c r="X138" s="112"/>
      <c r="Y138" s="112"/>
      <c r="Z138" s="112"/>
      <c r="AA138" s="112"/>
      <c r="AB138" s="112"/>
      <c r="AC138" s="112"/>
      <c r="AD138" s="112"/>
      <c r="AE138" s="112"/>
      <c r="AF138" s="112"/>
      <c r="AG138" s="112"/>
      <c r="AH138" s="112"/>
    </row>
    <row r="139" spans="16:34" ht="14.25">
      <c r="P139" s="112"/>
      <c r="Q139" s="114"/>
      <c r="R139" s="112"/>
      <c r="S139" s="114"/>
      <c r="T139" s="112"/>
      <c r="U139" s="115"/>
      <c r="V139" s="112"/>
      <c r="W139" s="112"/>
      <c r="X139" s="112"/>
      <c r="Y139" s="112"/>
      <c r="Z139" s="112"/>
      <c r="AA139" s="112"/>
      <c r="AB139" s="112"/>
      <c r="AC139" s="112"/>
      <c r="AD139" s="112"/>
      <c r="AE139" s="112"/>
      <c r="AF139" s="112"/>
      <c r="AG139" s="112"/>
      <c r="AH139" s="112"/>
    </row>
    <row r="140" spans="16:34" ht="14.25">
      <c r="P140" s="112"/>
      <c r="Q140" s="112"/>
      <c r="R140" s="112"/>
      <c r="S140" s="112"/>
      <c r="T140" s="112"/>
      <c r="U140" s="112"/>
      <c r="V140" s="112"/>
      <c r="W140" s="112"/>
      <c r="X140" s="112"/>
      <c r="Y140" s="112"/>
      <c r="Z140" s="112"/>
      <c r="AA140" s="112"/>
      <c r="AB140" s="112"/>
      <c r="AC140" s="112"/>
      <c r="AD140" s="112"/>
      <c r="AE140" s="112"/>
      <c r="AF140" s="112"/>
      <c r="AG140" s="112"/>
      <c r="AH140" s="112"/>
    </row>
    <row r="141" spans="16:34" ht="14.25">
      <c r="P141" s="112"/>
      <c r="Q141" s="112"/>
      <c r="R141" s="112"/>
      <c r="S141" s="112"/>
      <c r="T141" s="112"/>
      <c r="U141" s="112"/>
      <c r="V141" s="112"/>
      <c r="W141" s="112"/>
      <c r="X141" s="112"/>
      <c r="Y141" s="112"/>
      <c r="Z141" s="112"/>
      <c r="AA141" s="112"/>
      <c r="AB141" s="112"/>
      <c r="AC141" s="112"/>
      <c r="AD141" s="112"/>
      <c r="AE141" s="112"/>
      <c r="AF141" s="112"/>
      <c r="AG141" s="112"/>
      <c r="AH141" s="112"/>
    </row>
    <row r="142" spans="16:34" ht="14.25">
      <c r="P142" s="112"/>
      <c r="Q142" s="112"/>
      <c r="R142" s="112"/>
      <c r="S142" s="112"/>
      <c r="T142" s="112"/>
      <c r="U142" s="112"/>
      <c r="V142" s="112"/>
      <c r="W142" s="112"/>
      <c r="X142" s="112"/>
      <c r="Y142" s="112"/>
      <c r="Z142" s="112"/>
      <c r="AA142" s="112"/>
      <c r="AB142" s="112"/>
      <c r="AC142" s="112"/>
      <c r="AD142" s="112"/>
      <c r="AE142" s="112"/>
      <c r="AF142" s="112"/>
      <c r="AG142" s="112"/>
      <c r="AH142" s="112"/>
    </row>
    <row r="143" spans="16:34" ht="14.25">
      <c r="P143" s="112"/>
      <c r="Q143" s="112"/>
      <c r="R143" s="112"/>
      <c r="S143" s="112"/>
      <c r="T143" s="112"/>
      <c r="U143" s="112"/>
      <c r="V143" s="112"/>
      <c r="W143" s="112"/>
      <c r="X143" s="112"/>
      <c r="Y143" s="112"/>
      <c r="Z143" s="112"/>
      <c r="AA143" s="112"/>
      <c r="AB143" s="112"/>
      <c r="AC143" s="112"/>
      <c r="AD143" s="112"/>
      <c r="AE143" s="112"/>
      <c r="AF143" s="112"/>
      <c r="AG143" s="112"/>
      <c r="AH143" s="112"/>
    </row>
    <row r="144" spans="16:34" ht="14.25">
      <c r="P144" s="112"/>
      <c r="Q144" s="112"/>
      <c r="R144" s="112"/>
      <c r="S144" s="112"/>
      <c r="T144" s="112"/>
      <c r="U144" s="112"/>
      <c r="V144" s="112"/>
      <c r="W144" s="112"/>
      <c r="X144" s="112"/>
      <c r="Y144" s="112"/>
      <c r="Z144" s="112"/>
      <c r="AA144" s="112"/>
      <c r="AB144" s="112"/>
      <c r="AC144" s="112"/>
      <c r="AD144" s="112"/>
      <c r="AE144" s="112"/>
      <c r="AF144" s="112"/>
      <c r="AG144" s="112"/>
      <c r="AH144" s="112"/>
    </row>
    <row r="145" spans="16:34" ht="14.25">
      <c r="P145" s="112"/>
      <c r="Q145" s="112"/>
      <c r="R145" s="112"/>
      <c r="S145" s="112"/>
      <c r="T145" s="112"/>
      <c r="U145" s="112"/>
      <c r="V145" s="112"/>
      <c r="W145" s="112"/>
      <c r="X145" s="112"/>
      <c r="Y145" s="112"/>
      <c r="Z145" s="112"/>
      <c r="AA145" s="112"/>
      <c r="AB145" s="112"/>
      <c r="AC145" s="112"/>
      <c r="AD145" s="112"/>
      <c r="AE145" s="112"/>
      <c r="AF145" s="112"/>
      <c r="AG145" s="112"/>
      <c r="AH145" s="112"/>
    </row>
    <row r="146" spans="16:34" ht="14.25">
      <c r="P146" s="112"/>
      <c r="Q146" s="112"/>
      <c r="R146" s="112"/>
      <c r="S146" s="112"/>
      <c r="T146" s="112"/>
      <c r="U146" s="112"/>
      <c r="V146" s="112"/>
      <c r="W146" s="112"/>
      <c r="X146" s="112"/>
      <c r="Y146" s="112"/>
      <c r="Z146" s="112"/>
      <c r="AA146" s="112"/>
      <c r="AB146" s="112"/>
      <c r="AC146" s="112"/>
      <c r="AD146" s="112"/>
      <c r="AE146" s="112"/>
      <c r="AF146" s="112"/>
      <c r="AG146" s="112"/>
      <c r="AH146" s="112"/>
    </row>
    <row r="147" spans="16:29" ht="14.25">
      <c r="P147" s="112"/>
      <c r="Q147" s="112"/>
      <c r="R147" s="112"/>
      <c r="S147" s="112"/>
      <c r="T147" s="112"/>
      <c r="U147" s="112"/>
      <c r="V147" s="112"/>
      <c r="W147" s="112"/>
      <c r="X147" s="112"/>
      <c r="Y147" s="112"/>
      <c r="Z147" s="112"/>
      <c r="AA147" s="112"/>
      <c r="AB147" s="112"/>
      <c r="AC147" s="112"/>
    </row>
    <row r="148" spans="16:29" ht="14.25">
      <c r="P148" s="112"/>
      <c r="Q148" s="112"/>
      <c r="R148" s="112"/>
      <c r="S148" s="112"/>
      <c r="T148" s="112"/>
      <c r="U148" s="112"/>
      <c r="V148" s="112"/>
      <c r="W148" s="112"/>
      <c r="X148" s="112"/>
      <c r="Y148" s="112"/>
      <c r="Z148" s="112"/>
      <c r="AA148" s="112"/>
      <c r="AB148" s="112"/>
      <c r="AC148" s="112"/>
    </row>
    <row r="149" spans="16:28" ht="14.25">
      <c r="P149" s="112"/>
      <c r="Q149" s="112"/>
      <c r="R149" s="112"/>
      <c r="S149" s="112"/>
      <c r="T149" s="112"/>
      <c r="U149" s="112"/>
      <c r="V149" s="112"/>
      <c r="W149" s="112"/>
      <c r="X149" s="112"/>
      <c r="Y149" s="112"/>
      <c r="Z149" s="112"/>
      <c r="AA149" s="112"/>
      <c r="AB149" s="112"/>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119" scale="74" r:id="rId2"/>
  <headerFooter>
    <oddFooter>&amp;C&amp;10 9</oddFooter>
  </headerFooter>
  <drawing r:id="rId1"/>
</worksheet>
</file>

<file path=xl/worksheets/sheet9.xml><?xml version="1.0" encoding="utf-8"?>
<worksheet xmlns="http://schemas.openxmlformats.org/spreadsheetml/2006/main" xmlns:r="http://schemas.openxmlformats.org/officeDocument/2006/relationships">
  <sheetPr>
    <tabColor theme="0"/>
    <pageSetUpPr fitToPage="1"/>
  </sheetPr>
  <dimension ref="K1:AI374"/>
  <sheetViews>
    <sheetView view="pageBreakPreview" zoomScaleNormal="90" zoomScaleSheetLayoutView="100" zoomScalePageLayoutView="0" workbookViewId="0" topLeftCell="A1">
      <selection activeCell="Y15" sqref="Y15"/>
    </sheetView>
  </sheetViews>
  <sheetFormatPr defaultColWidth="11.00390625" defaultRowHeight="14.25"/>
  <cols>
    <col min="1" max="7" width="11.00390625" style="21" customWidth="1"/>
    <col min="8" max="8" width="1.00390625" style="21" customWidth="1"/>
    <col min="9" max="17" width="11.00390625" style="21" customWidth="1"/>
    <col min="18" max="18" width="11.00390625" style="64" customWidth="1"/>
    <col min="19" max="19" width="6.875" style="64" bestFit="1" customWidth="1"/>
    <col min="20" max="31" width="11.00390625" style="64" customWidth="1"/>
    <col min="32" max="16384" width="11.00390625" style="21" customWidth="1"/>
  </cols>
  <sheetData>
    <row r="1" spans="11:31" ht="14.25">
      <c r="K1" s="147"/>
      <c r="L1" s="147"/>
      <c r="M1" s="147"/>
      <c r="N1" s="147"/>
      <c r="O1" s="147"/>
      <c r="P1" s="147"/>
      <c r="Q1" s="147"/>
      <c r="R1" s="147"/>
      <c r="S1" s="147"/>
      <c r="T1" s="147"/>
      <c r="U1" s="147"/>
      <c r="V1" s="147"/>
      <c r="W1" s="147"/>
      <c r="X1" s="147"/>
      <c r="Y1" s="147"/>
      <c r="Z1" s="147"/>
      <c r="AA1" s="147"/>
      <c r="AB1" s="147"/>
      <c r="AC1" s="147"/>
      <c r="AD1" s="147"/>
      <c r="AE1" s="147"/>
    </row>
    <row r="2" spans="11:31" ht="14.25">
      <c r="K2" s="147"/>
      <c r="L2" s="147"/>
      <c r="M2" s="147"/>
      <c r="N2" s="147"/>
      <c r="O2" s="147"/>
      <c r="P2" s="147"/>
      <c r="Q2" s="147"/>
      <c r="R2" s="147"/>
      <c r="S2" s="147"/>
      <c r="T2" s="147"/>
      <c r="U2" s="147"/>
      <c r="V2" s="147"/>
      <c r="W2" s="147"/>
      <c r="X2" s="147"/>
      <c r="Y2" s="147"/>
      <c r="Z2" s="147"/>
      <c r="AA2" s="147"/>
      <c r="AB2" s="147"/>
      <c r="AC2" s="147"/>
      <c r="AD2" s="147"/>
      <c r="AE2" s="147"/>
    </row>
    <row r="3" spans="11:33" ht="14.25">
      <c r="K3" s="147"/>
      <c r="L3" s="147"/>
      <c r="M3" s="147"/>
      <c r="N3" s="147"/>
      <c r="O3" s="147"/>
      <c r="P3" s="147"/>
      <c r="Q3" s="147"/>
      <c r="R3" s="147"/>
      <c r="S3" s="147"/>
      <c r="T3" s="147" t="s">
        <v>30</v>
      </c>
      <c r="U3" s="147"/>
      <c r="V3" s="147"/>
      <c r="W3" s="147"/>
      <c r="X3" s="147"/>
      <c r="Y3" s="147"/>
      <c r="Z3" s="147"/>
      <c r="AA3" s="147"/>
      <c r="AB3" s="147"/>
      <c r="AC3" s="147"/>
      <c r="AD3" s="147"/>
      <c r="AE3" s="147"/>
      <c r="AF3" s="438"/>
      <c r="AG3" s="147"/>
    </row>
    <row r="4" spans="11:33" ht="14.25">
      <c r="K4" s="147"/>
      <c r="L4" s="147"/>
      <c r="M4" s="147"/>
      <c r="N4" s="147"/>
      <c r="O4" s="147"/>
      <c r="P4" s="147"/>
      <c r="Q4" s="147"/>
      <c r="R4" s="147"/>
      <c r="S4" s="147"/>
      <c r="T4" s="147" t="s">
        <v>17</v>
      </c>
      <c r="U4" s="147" t="s">
        <v>18</v>
      </c>
      <c r="V4" s="147" t="s">
        <v>19</v>
      </c>
      <c r="W4" s="147" t="s">
        <v>20</v>
      </c>
      <c r="X4" s="147" t="s">
        <v>21</v>
      </c>
      <c r="Y4" s="147" t="s">
        <v>22</v>
      </c>
      <c r="Z4" s="147" t="s">
        <v>23</v>
      </c>
      <c r="AA4" s="147" t="s">
        <v>24</v>
      </c>
      <c r="AB4" s="147" t="s">
        <v>25</v>
      </c>
      <c r="AC4" s="147" t="s">
        <v>26</v>
      </c>
      <c r="AD4" s="147" t="s">
        <v>27</v>
      </c>
      <c r="AE4" s="147" t="s">
        <v>28</v>
      </c>
      <c r="AF4" s="438"/>
      <c r="AG4" s="147"/>
    </row>
    <row r="5" spans="11:33" ht="14.25">
      <c r="K5" s="147"/>
      <c r="L5" s="147"/>
      <c r="M5" s="147"/>
      <c r="N5" s="147"/>
      <c r="O5" s="147"/>
      <c r="P5" s="147"/>
      <c r="Q5" s="147"/>
      <c r="R5" s="147" t="s">
        <v>33</v>
      </c>
      <c r="S5" s="147">
        <v>2012</v>
      </c>
      <c r="T5" s="151">
        <v>224.283</v>
      </c>
      <c r="U5" s="151">
        <v>166.036</v>
      </c>
      <c r="V5" s="151">
        <v>191.967</v>
      </c>
      <c r="W5" s="148">
        <v>230.377</v>
      </c>
      <c r="X5" s="151">
        <v>262.098</v>
      </c>
      <c r="Y5" s="148">
        <v>190.628</v>
      </c>
      <c r="Z5" s="148">
        <v>254.364</v>
      </c>
      <c r="AA5" s="151">
        <v>446.515</v>
      </c>
      <c r="AB5" s="148">
        <v>512.377</v>
      </c>
      <c r="AC5" s="148">
        <v>653.755</v>
      </c>
      <c r="AD5" s="151">
        <v>574.465</v>
      </c>
      <c r="AE5" s="148">
        <v>294.581</v>
      </c>
      <c r="AF5" s="438"/>
      <c r="AG5" s="147"/>
    </row>
    <row r="6" spans="11:33" ht="14.25">
      <c r="K6" s="147"/>
      <c r="L6" s="147"/>
      <c r="M6" s="147"/>
      <c r="N6" s="147"/>
      <c r="O6" s="147"/>
      <c r="P6" s="147"/>
      <c r="Q6" s="147"/>
      <c r="R6" s="147" t="s">
        <v>33</v>
      </c>
      <c r="S6" s="147">
        <v>2013</v>
      </c>
      <c r="T6" s="148">
        <v>227.987</v>
      </c>
      <c r="U6" s="148">
        <v>128.196</v>
      </c>
      <c r="V6" s="148">
        <v>249.632</v>
      </c>
      <c r="W6" s="148">
        <v>152.334</v>
      </c>
      <c r="X6" s="148">
        <v>276.219</v>
      </c>
      <c r="Y6" s="148">
        <v>250.996</v>
      </c>
      <c r="Z6" s="148">
        <v>183.775</v>
      </c>
      <c r="AA6" s="148">
        <v>363.842</v>
      </c>
      <c r="AB6" s="148">
        <v>280.062</v>
      </c>
      <c r="AC6" s="148">
        <v>545.986</v>
      </c>
      <c r="AD6" s="148">
        <v>572.897</v>
      </c>
      <c r="AE6" s="148">
        <v>253.103</v>
      </c>
      <c r="AF6" s="438"/>
      <c r="AG6" s="147"/>
    </row>
    <row r="7" spans="11:35" ht="14.25">
      <c r="K7" s="147"/>
      <c r="L7" s="147"/>
      <c r="M7" s="147"/>
      <c r="N7" s="147"/>
      <c r="O7" s="147"/>
      <c r="P7" s="147"/>
      <c r="Q7" s="147"/>
      <c r="R7" s="147" t="s">
        <v>33</v>
      </c>
      <c r="S7" s="147">
        <v>2014</v>
      </c>
      <c r="T7" s="148">
        <v>311.929</v>
      </c>
      <c r="U7" s="148">
        <v>201.966</v>
      </c>
      <c r="V7" s="148">
        <v>214.3845</v>
      </c>
      <c r="W7" s="148">
        <v>282.534</v>
      </c>
      <c r="X7" s="148">
        <v>212.094</v>
      </c>
      <c r="Y7" s="148">
        <v>191.808</v>
      </c>
      <c r="Z7" s="148">
        <v>230.4743</v>
      </c>
      <c r="AA7" s="148">
        <v>380.2725</v>
      </c>
      <c r="AB7" s="148">
        <v>530.5640999999999</v>
      </c>
      <c r="AC7" s="148">
        <v>486.00359999999995</v>
      </c>
      <c r="AD7" s="148">
        <v>699.993</v>
      </c>
      <c r="AE7" s="148">
        <v>347.9719</v>
      </c>
      <c r="AF7" s="439"/>
      <c r="AG7" s="2"/>
      <c r="AH7" s="2"/>
      <c r="AI7" s="2"/>
    </row>
    <row r="8" spans="11:35" ht="14.25">
      <c r="K8" s="147"/>
      <c r="L8" s="147"/>
      <c r="M8" s="147"/>
      <c r="N8" s="147"/>
      <c r="O8" s="147"/>
      <c r="P8" s="147"/>
      <c r="Q8" s="147"/>
      <c r="R8" s="147" t="s">
        <v>33</v>
      </c>
      <c r="S8" s="147">
        <v>2015</v>
      </c>
      <c r="T8" s="148">
        <v>399.9715385</v>
      </c>
      <c r="U8" s="2">
        <v>158.724</v>
      </c>
      <c r="V8" s="2">
        <v>177.08</v>
      </c>
      <c r="W8" s="2">
        <v>225.6105</v>
      </c>
      <c r="X8" s="2">
        <v>252.8595</v>
      </c>
      <c r="Y8" s="2">
        <v>224.8893126</v>
      </c>
      <c r="Z8" s="2">
        <v>558.7759142</v>
      </c>
      <c r="AA8" s="148"/>
      <c r="AB8" s="148"/>
      <c r="AC8" s="148"/>
      <c r="AD8" s="148"/>
      <c r="AE8" s="148"/>
      <c r="AF8" s="439"/>
      <c r="AG8" s="2"/>
      <c r="AH8" s="2"/>
      <c r="AI8" s="2"/>
    </row>
    <row r="9" spans="11:35" ht="14.25">
      <c r="K9" s="147"/>
      <c r="L9" s="147"/>
      <c r="M9" s="147"/>
      <c r="N9" s="147"/>
      <c r="O9" s="147"/>
      <c r="P9" s="147"/>
      <c r="Q9" s="147"/>
      <c r="R9" s="147" t="s">
        <v>34</v>
      </c>
      <c r="S9" s="147">
        <v>2012</v>
      </c>
      <c r="T9" s="151">
        <v>886.848</v>
      </c>
      <c r="U9" s="151">
        <v>658.566</v>
      </c>
      <c r="V9" s="151">
        <v>928.392</v>
      </c>
      <c r="W9" s="151">
        <v>901.949</v>
      </c>
      <c r="X9" s="151">
        <v>1093.278</v>
      </c>
      <c r="Y9" s="151">
        <v>833.709</v>
      </c>
      <c r="Z9" s="151">
        <v>997.716</v>
      </c>
      <c r="AA9" s="151">
        <v>1728.277</v>
      </c>
      <c r="AB9" s="151">
        <v>2029.02</v>
      </c>
      <c r="AC9" s="151">
        <v>2547.774</v>
      </c>
      <c r="AD9" s="151">
        <v>2162.961</v>
      </c>
      <c r="AE9" s="151">
        <v>1158.222</v>
      </c>
      <c r="AF9" s="438"/>
      <c r="AG9" s="4"/>
      <c r="AH9" s="4"/>
      <c r="AI9" s="4"/>
    </row>
    <row r="10" spans="11:35" ht="14.25">
      <c r="K10" s="147"/>
      <c r="L10" s="147"/>
      <c r="M10" s="147"/>
      <c r="N10" s="147"/>
      <c r="O10" s="147"/>
      <c r="P10" s="147"/>
      <c r="Q10" s="147"/>
      <c r="R10" s="147" t="s">
        <v>34</v>
      </c>
      <c r="S10" s="147">
        <v>2013</v>
      </c>
      <c r="T10" s="151">
        <v>945.648</v>
      </c>
      <c r="U10" s="151">
        <v>569.099</v>
      </c>
      <c r="V10" s="151">
        <v>1002.128</v>
      </c>
      <c r="W10" s="151">
        <v>616.882</v>
      </c>
      <c r="X10" s="151">
        <v>1143.578</v>
      </c>
      <c r="Y10" s="151">
        <v>1100.867</v>
      </c>
      <c r="Z10" s="151">
        <v>816.334</v>
      </c>
      <c r="AA10" s="151">
        <v>1508.54</v>
      </c>
      <c r="AB10" s="151">
        <v>1186.225</v>
      </c>
      <c r="AC10" s="151">
        <v>2256.536</v>
      </c>
      <c r="AD10" s="151">
        <v>2392.128</v>
      </c>
      <c r="AE10" s="151">
        <v>1039.56</v>
      </c>
      <c r="AF10" s="438"/>
      <c r="AG10" s="1"/>
      <c r="AH10" s="1"/>
      <c r="AI10" s="1"/>
    </row>
    <row r="11" spans="11:34" ht="14.25">
      <c r="K11" s="147"/>
      <c r="L11" s="147"/>
      <c r="M11" s="147"/>
      <c r="N11" s="147"/>
      <c r="O11" s="147"/>
      <c r="P11" s="147"/>
      <c r="Q11" s="147"/>
      <c r="R11" s="147" t="s">
        <v>34</v>
      </c>
      <c r="S11" s="147">
        <v>2014</v>
      </c>
      <c r="T11" s="151">
        <v>1264.801</v>
      </c>
      <c r="U11" s="151">
        <v>889.257</v>
      </c>
      <c r="V11" s="151">
        <v>912.04401</v>
      </c>
      <c r="W11" s="151">
        <v>1298.80006</v>
      </c>
      <c r="X11" s="151">
        <v>908.6592800000001</v>
      </c>
      <c r="Y11" s="151">
        <v>803.94863</v>
      </c>
      <c r="Z11" s="151">
        <v>971.2817</v>
      </c>
      <c r="AA11" s="151">
        <v>1627.859</v>
      </c>
      <c r="AB11" s="151">
        <v>2209.08521</v>
      </c>
      <c r="AC11" s="151">
        <v>1980.16877</v>
      </c>
      <c r="AD11" s="151">
        <v>2961.2527200000004</v>
      </c>
      <c r="AE11" s="151">
        <v>1432.33116</v>
      </c>
      <c r="AF11" s="439"/>
      <c r="AG11" s="147"/>
      <c r="AH11" s="2"/>
    </row>
    <row r="12" spans="11:34" ht="14.25">
      <c r="K12" s="147"/>
      <c r="L12" s="147"/>
      <c r="M12" s="147"/>
      <c r="N12" s="147"/>
      <c r="O12" s="147"/>
      <c r="P12" s="147"/>
      <c r="Q12" s="147"/>
      <c r="R12" s="147" t="s">
        <v>34</v>
      </c>
      <c r="S12" s="147">
        <v>2015</v>
      </c>
      <c r="T12" s="151">
        <v>1648.04304</v>
      </c>
      <c r="U12" s="2">
        <v>678.70714</v>
      </c>
      <c r="V12" s="2">
        <v>754.5738299999999</v>
      </c>
      <c r="W12" s="2">
        <v>984.09826</v>
      </c>
      <c r="X12" s="2">
        <v>1075.9334</v>
      </c>
      <c r="Y12" s="2">
        <v>928.05155</v>
      </c>
      <c r="Z12" s="151">
        <v>2183.04397</v>
      </c>
      <c r="AA12" s="151"/>
      <c r="AB12" s="151"/>
      <c r="AC12" s="151"/>
      <c r="AD12" s="151"/>
      <c r="AE12" s="151"/>
      <c r="AF12" s="439"/>
      <c r="AG12" s="147"/>
      <c r="AH12" s="4"/>
    </row>
    <row r="13" spans="11:34" ht="14.25">
      <c r="K13" s="147"/>
      <c r="L13" s="147"/>
      <c r="M13" s="147"/>
      <c r="N13" s="147"/>
      <c r="O13" s="147"/>
      <c r="P13" s="147"/>
      <c r="Q13" s="147"/>
      <c r="R13" s="147"/>
      <c r="S13" s="147"/>
      <c r="T13" s="147"/>
      <c r="U13" s="147"/>
      <c r="V13" s="147"/>
      <c r="W13" s="147"/>
      <c r="X13" s="148"/>
      <c r="Y13" s="147"/>
      <c r="Z13" s="147"/>
      <c r="AA13" s="147"/>
      <c r="AB13" s="147"/>
      <c r="AC13" s="147"/>
      <c r="AD13" s="147"/>
      <c r="AE13" s="147"/>
      <c r="AF13" s="438"/>
      <c r="AG13" s="147"/>
      <c r="AH13" s="1"/>
    </row>
    <row r="14" spans="11:33" ht="14.25">
      <c r="K14" s="147"/>
      <c r="L14" s="147"/>
      <c r="M14" s="147"/>
      <c r="N14" s="147"/>
      <c r="O14" s="147"/>
      <c r="P14" s="147"/>
      <c r="Q14" s="147"/>
      <c r="R14" s="147"/>
      <c r="S14" s="147"/>
      <c r="T14" s="147" t="s">
        <v>31</v>
      </c>
      <c r="U14" s="147"/>
      <c r="V14" s="147"/>
      <c r="W14" s="147"/>
      <c r="X14" s="148"/>
      <c r="Y14" s="147"/>
      <c r="Z14" s="147"/>
      <c r="AA14" s="147"/>
      <c r="AB14" s="147"/>
      <c r="AC14" s="147"/>
      <c r="AD14" s="147"/>
      <c r="AE14" s="147"/>
      <c r="AF14" s="438"/>
      <c r="AG14" s="147"/>
    </row>
    <row r="15" spans="11:33" ht="14.25">
      <c r="K15" s="147"/>
      <c r="L15" s="147"/>
      <c r="M15" s="147"/>
      <c r="N15" s="147"/>
      <c r="O15" s="147"/>
      <c r="P15" s="148"/>
      <c r="Q15" s="2">
        <v>558.7759142</v>
      </c>
      <c r="R15" s="148"/>
      <c r="S15" s="147"/>
      <c r="T15" s="147" t="s">
        <v>30</v>
      </c>
      <c r="U15" s="147"/>
      <c r="V15" s="147"/>
      <c r="W15" s="147"/>
      <c r="X15" s="147"/>
      <c r="Y15" s="147"/>
      <c r="Z15" s="147"/>
      <c r="AA15" s="147"/>
      <c r="AB15" s="147"/>
      <c r="AC15" s="147"/>
      <c r="AD15" s="147"/>
      <c r="AE15" s="147"/>
      <c r="AF15" s="438"/>
      <c r="AG15" s="147"/>
    </row>
    <row r="16" spans="11:33" ht="14.25">
      <c r="K16" s="147"/>
      <c r="L16" s="147"/>
      <c r="M16" s="147"/>
      <c r="N16" s="147"/>
      <c r="O16" s="147"/>
      <c r="P16" s="148"/>
      <c r="Q16" s="2">
        <v>2183.04397</v>
      </c>
      <c r="R16" s="148"/>
      <c r="S16" s="147"/>
      <c r="T16" s="147" t="s">
        <v>17</v>
      </c>
      <c r="U16" s="147" t="s">
        <v>18</v>
      </c>
      <c r="V16" s="147" t="s">
        <v>19</v>
      </c>
      <c r="W16" s="147" t="s">
        <v>20</v>
      </c>
      <c r="X16" s="147" t="s">
        <v>21</v>
      </c>
      <c r="Y16" s="147" t="s">
        <v>22</v>
      </c>
      <c r="Z16" s="147" t="s">
        <v>23</v>
      </c>
      <c r="AA16" s="147" t="s">
        <v>24</v>
      </c>
      <c r="AB16" s="147" t="s">
        <v>25</v>
      </c>
      <c r="AC16" s="147" t="s">
        <v>26</v>
      </c>
      <c r="AD16" s="147" t="s">
        <v>27</v>
      </c>
      <c r="AE16" s="147" t="s">
        <v>28</v>
      </c>
      <c r="AF16" s="438"/>
      <c r="AG16" s="147"/>
    </row>
    <row r="17" spans="11:33" s="64" customFormat="1" ht="14.25">
      <c r="K17" s="147"/>
      <c r="L17" s="147"/>
      <c r="M17" s="147"/>
      <c r="N17" s="147"/>
      <c r="O17" s="147"/>
      <c r="P17" s="149"/>
      <c r="Q17" s="4">
        <v>3.9068326220278595</v>
      </c>
      <c r="R17" s="149"/>
      <c r="S17" s="147">
        <v>2012</v>
      </c>
      <c r="T17" s="149">
        <v>3.954147215794331</v>
      </c>
      <c r="U17" s="149">
        <v>3.966404876050977</v>
      </c>
      <c r="V17" s="149">
        <v>4.836206222944568</v>
      </c>
      <c r="W17" s="149">
        <v>3.9151000316871905</v>
      </c>
      <c r="X17" s="149">
        <v>4.171256552892429</v>
      </c>
      <c r="Y17" s="149">
        <v>4.373486581194788</v>
      </c>
      <c r="Z17" s="149">
        <v>3.9223946784922394</v>
      </c>
      <c r="AA17" s="149">
        <v>3.8705911335565437</v>
      </c>
      <c r="AB17" s="149">
        <v>3.960013817950455</v>
      </c>
      <c r="AC17" s="149">
        <v>3.897138836414253</v>
      </c>
      <c r="AD17" s="149">
        <v>3.7651745537151955</v>
      </c>
      <c r="AE17" s="149">
        <v>3.9317607041866243</v>
      </c>
      <c r="AF17" s="438"/>
      <c r="AG17" s="148"/>
    </row>
    <row r="18" spans="11:33" ht="14.25">
      <c r="K18" s="147"/>
      <c r="L18" s="147"/>
      <c r="M18" s="147"/>
      <c r="N18" s="147"/>
      <c r="O18" s="147"/>
      <c r="P18" s="150"/>
      <c r="Q18" s="1">
        <v>2539.9881608851924</v>
      </c>
      <c r="R18" s="150"/>
      <c r="S18" s="147">
        <v>2013</v>
      </c>
      <c r="T18" s="149">
        <v>4.147815445617513</v>
      </c>
      <c r="U18" s="149">
        <v>4.439288277325346</v>
      </c>
      <c r="V18" s="149">
        <v>4.014421228047686</v>
      </c>
      <c r="W18" s="149">
        <v>4.049535888245566</v>
      </c>
      <c r="X18" s="149">
        <v>4.140113460696042</v>
      </c>
      <c r="Y18" s="149">
        <v>4.385994199110742</v>
      </c>
      <c r="Z18" s="149">
        <v>4.442029655829138</v>
      </c>
      <c r="AA18" s="149">
        <v>4.146140357627762</v>
      </c>
      <c r="AB18" s="149">
        <v>4.235579978718998</v>
      </c>
      <c r="AC18" s="149">
        <v>4.132955790075203</v>
      </c>
      <c r="AD18" s="149">
        <v>4.175494024231232</v>
      </c>
      <c r="AE18" s="149">
        <v>4.107260680434448</v>
      </c>
      <c r="AF18" s="438"/>
      <c r="AG18" s="147"/>
    </row>
    <row r="19" spans="11:33" ht="14.25">
      <c r="K19" s="147"/>
      <c r="L19" s="147"/>
      <c r="M19" s="147"/>
      <c r="N19" s="147"/>
      <c r="O19" s="147"/>
      <c r="P19" s="147"/>
      <c r="Q19" s="149"/>
      <c r="R19" s="150"/>
      <c r="S19" s="147">
        <v>2014</v>
      </c>
      <c r="T19" s="149">
        <v>4.054772079543742</v>
      </c>
      <c r="U19" s="149">
        <v>4.403003475832565</v>
      </c>
      <c r="V19" s="149">
        <v>4.254244173436046</v>
      </c>
      <c r="W19" s="149">
        <v>4.596969072748767</v>
      </c>
      <c r="X19" s="149">
        <v>4.284229068243326</v>
      </c>
      <c r="Y19" s="149">
        <v>4.191423871788455</v>
      </c>
      <c r="Z19" s="149">
        <v>4.214273348481805</v>
      </c>
      <c r="AA19" s="149">
        <v>4.280769711193947</v>
      </c>
      <c r="AB19" s="149">
        <v>4.163653760214836</v>
      </c>
      <c r="AC19" s="149">
        <v>4.074391156773324</v>
      </c>
      <c r="AD19" s="149">
        <v>4.230403332604755</v>
      </c>
      <c r="AE19" s="149">
        <v>4.1162265113935925</v>
      </c>
      <c r="AF19" s="437"/>
      <c r="AG19" s="147"/>
    </row>
    <row r="20" spans="11:32" ht="14.25">
      <c r="K20" s="147"/>
      <c r="L20" s="147"/>
      <c r="M20" s="147"/>
      <c r="N20" s="147"/>
      <c r="O20" s="147"/>
      <c r="P20" s="147"/>
      <c r="Q20" s="150"/>
      <c r="R20" s="147"/>
      <c r="S20" s="147">
        <v>2015</v>
      </c>
      <c r="T20" s="149">
        <v>4.12040078196714</v>
      </c>
      <c r="U20" s="4">
        <v>4.276020891610595</v>
      </c>
      <c r="V20" s="4">
        <v>4.261203015586175</v>
      </c>
      <c r="W20" s="4">
        <v>4.361934661728953</v>
      </c>
      <c r="X20" s="4">
        <v>4.255064175955422</v>
      </c>
      <c r="Y20" s="4">
        <v>4.12670366266218</v>
      </c>
      <c r="Z20" s="4">
        <v>3.9068326220278595</v>
      </c>
      <c r="AA20" s="149"/>
      <c r="AB20" s="149"/>
      <c r="AC20" s="149"/>
      <c r="AD20" s="149"/>
      <c r="AE20" s="149"/>
      <c r="AF20" s="437"/>
    </row>
    <row r="21" spans="11:32" ht="14.25">
      <c r="K21" s="147"/>
      <c r="L21" s="147"/>
      <c r="M21" s="147"/>
      <c r="N21" s="147"/>
      <c r="O21" s="147"/>
      <c r="P21" s="147"/>
      <c r="Q21" s="147"/>
      <c r="R21" s="147"/>
      <c r="S21" s="147"/>
      <c r="T21" s="149"/>
      <c r="U21" s="149"/>
      <c r="V21" s="149"/>
      <c r="W21" s="149"/>
      <c r="X21" s="149"/>
      <c r="Y21" s="149"/>
      <c r="Z21" s="149"/>
      <c r="AA21" s="149"/>
      <c r="AB21" s="149"/>
      <c r="AC21" s="149"/>
      <c r="AD21" s="149"/>
      <c r="AE21" s="149"/>
      <c r="AF21" s="438"/>
    </row>
    <row r="22" spans="11:32" ht="14.25">
      <c r="K22" s="147"/>
      <c r="L22" s="147"/>
      <c r="M22" s="147"/>
      <c r="N22" s="147"/>
      <c r="O22" s="147"/>
      <c r="P22" s="147"/>
      <c r="Q22" s="147"/>
      <c r="R22" s="147"/>
      <c r="S22" s="147"/>
      <c r="T22" s="147" t="s">
        <v>32</v>
      </c>
      <c r="U22" s="149"/>
      <c r="V22" s="149"/>
      <c r="W22" s="149"/>
      <c r="X22" s="149"/>
      <c r="Y22" s="149"/>
      <c r="Z22" s="149"/>
      <c r="AA22" s="149"/>
      <c r="AB22" s="149"/>
      <c r="AC22" s="149"/>
      <c r="AD22" s="149"/>
      <c r="AE22" s="149"/>
      <c r="AF22" s="438"/>
    </row>
    <row r="23" spans="11:32" ht="14.25">
      <c r="K23" s="147"/>
      <c r="L23" s="147"/>
      <c r="M23" s="147"/>
      <c r="N23" s="147"/>
      <c r="O23" s="147"/>
      <c r="P23" s="147"/>
      <c r="Q23" s="147"/>
      <c r="R23" s="147"/>
      <c r="S23" s="147"/>
      <c r="T23" s="147" t="s">
        <v>30</v>
      </c>
      <c r="U23" s="147"/>
      <c r="V23" s="147"/>
      <c r="W23" s="147"/>
      <c r="X23" s="147"/>
      <c r="Y23" s="147"/>
      <c r="Z23" s="147"/>
      <c r="AA23" s="147"/>
      <c r="AB23" s="147"/>
      <c r="AC23" s="147"/>
      <c r="AD23" s="147"/>
      <c r="AE23" s="147"/>
      <c r="AF23" s="438"/>
    </row>
    <row r="24" spans="11:33" ht="14.25">
      <c r="K24" s="147"/>
      <c r="L24" s="147"/>
      <c r="M24" s="147"/>
      <c r="N24" s="147"/>
      <c r="O24" s="147"/>
      <c r="P24" s="147"/>
      <c r="Q24" s="147"/>
      <c r="R24" s="147"/>
      <c r="S24" s="147"/>
      <c r="T24" s="147" t="s">
        <v>17</v>
      </c>
      <c r="U24" s="147" t="s">
        <v>18</v>
      </c>
      <c r="V24" s="147" t="s">
        <v>19</v>
      </c>
      <c r="W24" s="147" t="s">
        <v>20</v>
      </c>
      <c r="X24" s="147" t="s">
        <v>21</v>
      </c>
      <c r="Y24" s="147" t="s">
        <v>22</v>
      </c>
      <c r="Z24" s="147" t="s">
        <v>23</v>
      </c>
      <c r="AA24" s="147" t="s">
        <v>24</v>
      </c>
      <c r="AB24" s="147" t="s">
        <v>25</v>
      </c>
      <c r="AC24" s="147" t="s">
        <v>26</v>
      </c>
      <c r="AD24" s="147" t="s">
        <v>27</v>
      </c>
      <c r="AE24" s="147" t="s">
        <v>28</v>
      </c>
      <c r="AF24" s="438"/>
      <c r="AG24" s="147"/>
    </row>
    <row r="25" spans="11:33" ht="14.25">
      <c r="K25" s="147"/>
      <c r="L25" s="147"/>
      <c r="M25" s="147"/>
      <c r="N25" s="147"/>
      <c r="O25" s="147"/>
      <c r="P25" s="147"/>
      <c r="Q25" s="147"/>
      <c r="R25" s="147"/>
      <c r="S25" s="147">
        <v>2012</v>
      </c>
      <c r="T25" s="150">
        <v>1982.37216516633</v>
      </c>
      <c r="U25" s="150">
        <v>1909.784283769785</v>
      </c>
      <c r="V25" s="150">
        <v>2347.4945006172934</v>
      </c>
      <c r="W25" s="150">
        <v>1902.7386153999746</v>
      </c>
      <c r="X25" s="150">
        <v>2073.4899198772973</v>
      </c>
      <c r="Y25" s="150">
        <v>2211.3660200495206</v>
      </c>
      <c r="Z25" s="150">
        <v>1929.5436141906873</v>
      </c>
      <c r="AA25" s="150">
        <v>1861.715629329362</v>
      </c>
      <c r="AB25" s="150">
        <v>1880.8877631119276</v>
      </c>
      <c r="AC25" s="150">
        <v>1852.5439172778792</v>
      </c>
      <c r="AD25" s="150">
        <v>1809.4299352789114</v>
      </c>
      <c r="AE25" s="150">
        <v>1875.960984788564</v>
      </c>
      <c r="AF25" s="438"/>
      <c r="AG25" s="147"/>
    </row>
    <row r="26" spans="11:33" ht="14.25">
      <c r="K26" s="147"/>
      <c r="L26" s="147"/>
      <c r="M26" s="147"/>
      <c r="N26" s="147"/>
      <c r="O26" s="147"/>
      <c r="P26" s="147"/>
      <c r="Q26" s="147"/>
      <c r="R26" s="147"/>
      <c r="S26" s="147">
        <v>2013</v>
      </c>
      <c r="T26" s="150">
        <v>1960.54792668003</v>
      </c>
      <c r="U26" s="150">
        <v>2096.853424911854</v>
      </c>
      <c r="V26" s="150">
        <v>1896.7337418279708</v>
      </c>
      <c r="W26" s="150">
        <v>1911.9478742762612</v>
      </c>
      <c r="X26" s="150">
        <v>1985.5156134806075</v>
      </c>
      <c r="Y26" s="150">
        <v>2205.672622790801</v>
      </c>
      <c r="Z26" s="150">
        <v>2243.047295007482</v>
      </c>
      <c r="AA26" s="150">
        <v>2125.2700859164147</v>
      </c>
      <c r="AB26" s="150">
        <v>2137.1465898622446</v>
      </c>
      <c r="AC26" s="150">
        <v>2069.8255892275624</v>
      </c>
      <c r="AD26" s="150">
        <v>2168.125272082067</v>
      </c>
      <c r="AE26" s="150">
        <v>2174.5891672560183</v>
      </c>
      <c r="AF26" s="438"/>
      <c r="AG26" s="147"/>
    </row>
    <row r="27" spans="11:33" ht="14.25">
      <c r="K27" s="147"/>
      <c r="L27" s="147"/>
      <c r="M27" s="147"/>
      <c r="N27" s="147"/>
      <c r="O27" s="147"/>
      <c r="P27" s="147"/>
      <c r="Q27" s="147"/>
      <c r="R27" s="147"/>
      <c r="S27" s="147">
        <v>2014</v>
      </c>
      <c r="T27" s="150">
        <v>2177.5342498773757</v>
      </c>
      <c r="U27" s="150">
        <v>2441.0691570363324</v>
      </c>
      <c r="V27" s="150">
        <v>2401.5633783463823</v>
      </c>
      <c r="W27" s="150">
        <v>2549.6629265093757</v>
      </c>
      <c r="X27" s="150">
        <v>2379.4608245023433</v>
      </c>
      <c r="Y27" s="150">
        <v>2318.1088865313227</v>
      </c>
      <c r="Z27" s="150">
        <v>2352.4495258560282</v>
      </c>
      <c r="AA27" s="150">
        <v>2478.7797012668548</v>
      </c>
      <c r="AB27" s="150">
        <v>2471.003597074699</v>
      </c>
      <c r="AC27" s="150">
        <v>2403.809294673126</v>
      </c>
      <c r="AD27" s="150">
        <v>2506.3447584350133</v>
      </c>
      <c r="AE27" s="150">
        <v>2522.9175533633606</v>
      </c>
      <c r="AF27" s="438"/>
      <c r="AG27" s="147"/>
    </row>
    <row r="28" spans="11:33" ht="14.25">
      <c r="K28" s="147"/>
      <c r="L28" s="147"/>
      <c r="M28" s="147"/>
      <c r="N28" s="147"/>
      <c r="O28" s="147"/>
      <c r="P28" s="147"/>
      <c r="Q28" s="147"/>
      <c r="R28" s="147"/>
      <c r="S28" s="147">
        <v>2015</v>
      </c>
      <c r="T28" s="150">
        <v>2558.3980495312167</v>
      </c>
      <c r="U28" s="1">
        <v>2666.6121484261994</v>
      </c>
      <c r="V28" s="1">
        <v>2678.166095295911</v>
      </c>
      <c r="W28" s="1">
        <v>2681.4120946046396</v>
      </c>
      <c r="X28" s="1">
        <v>2585.3769933105145</v>
      </c>
      <c r="Y28" s="1">
        <v>2599.782040440547</v>
      </c>
      <c r="Z28" s="1">
        <v>2539.9881608851924</v>
      </c>
      <c r="AA28" s="150"/>
      <c r="AB28" s="150"/>
      <c r="AC28" s="150"/>
      <c r="AD28" s="150"/>
      <c r="AE28" s="150"/>
      <c r="AF28" s="438"/>
      <c r="AG28" s="147"/>
    </row>
    <row r="29" spans="11:33" ht="14.25">
      <c r="K29" s="147"/>
      <c r="L29" s="147"/>
      <c r="M29" s="147"/>
      <c r="N29" s="147"/>
      <c r="O29" s="147"/>
      <c r="P29" s="147"/>
      <c r="Q29" s="147"/>
      <c r="R29" s="147"/>
      <c r="S29" s="147"/>
      <c r="T29" s="147"/>
      <c r="U29" s="147"/>
      <c r="V29" s="147"/>
      <c r="W29" s="147"/>
      <c r="X29" s="149"/>
      <c r="Y29" s="148"/>
      <c r="Z29" s="147"/>
      <c r="AA29" s="147"/>
      <c r="AB29" s="147"/>
      <c r="AC29" s="147"/>
      <c r="AD29" s="147"/>
      <c r="AE29" s="147"/>
      <c r="AF29" s="438"/>
      <c r="AG29" s="147"/>
    </row>
    <row r="30" spans="11:33" ht="14.25">
      <c r="K30" s="147"/>
      <c r="L30" s="147"/>
      <c r="M30" s="147"/>
      <c r="N30" s="147"/>
      <c r="O30" s="147"/>
      <c r="P30" s="147"/>
      <c r="Q30" s="147"/>
      <c r="R30" s="147"/>
      <c r="S30" s="147"/>
      <c r="T30" s="147"/>
      <c r="U30" s="147"/>
      <c r="V30" s="147"/>
      <c r="W30" s="147"/>
      <c r="X30" s="150"/>
      <c r="Y30" s="148"/>
      <c r="Z30" s="147"/>
      <c r="AA30" s="147"/>
      <c r="AB30" s="147"/>
      <c r="AC30" s="149"/>
      <c r="AD30" s="147"/>
      <c r="AE30" s="147"/>
      <c r="AF30" s="438"/>
      <c r="AG30" s="147"/>
    </row>
    <row r="31" spans="11:33" ht="14.25">
      <c r="K31" s="147"/>
      <c r="L31" s="147"/>
      <c r="M31" s="147"/>
      <c r="N31" s="147"/>
      <c r="O31" s="147"/>
      <c r="P31" s="147"/>
      <c r="Q31" s="147"/>
      <c r="R31" s="147"/>
      <c r="S31" s="147"/>
      <c r="T31" s="147"/>
      <c r="U31" s="147"/>
      <c r="V31" s="147"/>
      <c r="W31" s="147"/>
      <c r="X31" s="147"/>
      <c r="Y31" s="149"/>
      <c r="Z31" s="147"/>
      <c r="AA31" s="147"/>
      <c r="AB31" s="147"/>
      <c r="AC31" s="150"/>
      <c r="AD31" s="147"/>
      <c r="AE31" s="147"/>
      <c r="AF31" s="438"/>
      <c r="AG31" s="147"/>
    </row>
    <row r="32" spans="11:32" ht="14.25">
      <c r="K32" s="147"/>
      <c r="L32" s="147"/>
      <c r="M32" s="147"/>
      <c r="N32" s="147"/>
      <c r="O32" s="147"/>
      <c r="P32" s="147"/>
      <c r="Q32" s="147"/>
      <c r="R32" s="147"/>
      <c r="S32" s="147"/>
      <c r="T32" s="147"/>
      <c r="U32" s="147"/>
      <c r="V32" s="147"/>
      <c r="W32" s="147"/>
      <c r="X32" s="147"/>
      <c r="Y32" s="447"/>
      <c r="Z32" s="147"/>
      <c r="AA32" s="147"/>
      <c r="AB32" s="147"/>
      <c r="AC32" s="147"/>
      <c r="AD32" s="147"/>
      <c r="AE32" s="147"/>
      <c r="AF32" s="438"/>
    </row>
    <row r="33" spans="11:32" ht="14.25">
      <c r="K33" s="147"/>
      <c r="L33" s="147"/>
      <c r="M33" s="147"/>
      <c r="N33" s="147"/>
      <c r="O33" s="147"/>
      <c r="P33" s="147"/>
      <c r="Q33" s="147"/>
      <c r="R33" s="147"/>
      <c r="S33" s="147"/>
      <c r="T33" s="147"/>
      <c r="U33" s="147"/>
      <c r="V33" s="147"/>
      <c r="W33" s="147"/>
      <c r="X33" s="147"/>
      <c r="Y33" s="147"/>
      <c r="Z33" s="147"/>
      <c r="AA33" s="147"/>
      <c r="AB33" s="147"/>
      <c r="AC33" s="147"/>
      <c r="AD33" s="147"/>
      <c r="AE33" s="147"/>
      <c r="AF33" s="438"/>
    </row>
    <row r="34" spans="11:33" s="64" customFormat="1" ht="14.25">
      <c r="K34" s="147"/>
      <c r="L34" s="147"/>
      <c r="M34" s="147"/>
      <c r="N34" s="147"/>
      <c r="O34" s="147"/>
      <c r="P34" s="147"/>
      <c r="Q34" s="147"/>
      <c r="R34" s="147"/>
      <c r="S34" s="152"/>
      <c r="T34" s="153"/>
      <c r="U34" s="153"/>
      <c r="V34" s="153"/>
      <c r="W34" s="152"/>
      <c r="X34" s="152"/>
      <c r="Y34" s="152"/>
      <c r="Z34" s="152"/>
      <c r="AA34" s="152"/>
      <c r="AB34" s="152"/>
      <c r="AC34" s="152"/>
      <c r="AD34" s="152"/>
      <c r="AE34" s="152"/>
      <c r="AF34" s="440"/>
      <c r="AG34" s="2"/>
    </row>
    <row r="35" spans="11:32" ht="14.25">
      <c r="K35" s="147"/>
      <c r="L35" s="147"/>
      <c r="M35" s="147"/>
      <c r="N35" s="147"/>
      <c r="O35" s="147"/>
      <c r="P35" s="147"/>
      <c r="Q35" s="147"/>
      <c r="R35" s="147"/>
      <c r="S35" s="152"/>
      <c r="T35" s="152"/>
      <c r="U35" s="152"/>
      <c r="V35" s="152"/>
      <c r="W35" s="152"/>
      <c r="X35" s="152"/>
      <c r="Y35" s="152"/>
      <c r="Z35" s="152"/>
      <c r="AA35" s="152"/>
      <c r="AB35" s="152"/>
      <c r="AC35" s="152"/>
      <c r="AD35" s="152"/>
      <c r="AE35" s="152"/>
      <c r="AF35" s="440"/>
    </row>
    <row r="36" spans="11:32" ht="14.25">
      <c r="K36" s="147"/>
      <c r="L36" s="147"/>
      <c r="M36" s="147"/>
      <c r="N36" s="147"/>
      <c r="O36" s="147"/>
      <c r="P36" s="147"/>
      <c r="Q36" s="147"/>
      <c r="R36" s="147"/>
      <c r="S36" s="152"/>
      <c r="T36" s="259"/>
      <c r="U36" s="259"/>
      <c r="V36" s="259"/>
      <c r="W36" s="259"/>
      <c r="X36" s="259"/>
      <c r="Y36" s="152"/>
      <c r="Z36" s="152"/>
      <c r="AA36" s="152"/>
      <c r="AB36" s="152"/>
      <c r="AC36" s="152"/>
      <c r="AD36" s="152"/>
      <c r="AE36" s="152"/>
      <c r="AF36" s="440"/>
    </row>
    <row r="37" spans="11:32" ht="14.25">
      <c r="K37" s="147"/>
      <c r="L37" s="147"/>
      <c r="M37" s="147"/>
      <c r="N37" s="147"/>
      <c r="O37" s="147"/>
      <c r="P37" s="147"/>
      <c r="Q37" s="147"/>
      <c r="R37" s="147"/>
      <c r="S37" s="152"/>
      <c r="T37" s="259"/>
      <c r="U37" s="259"/>
      <c r="V37" s="259"/>
      <c r="W37" s="259"/>
      <c r="X37" s="259"/>
      <c r="Y37" s="152"/>
      <c r="Z37" s="152"/>
      <c r="AA37" s="152"/>
      <c r="AB37" s="152"/>
      <c r="AC37" s="152"/>
      <c r="AD37" s="152"/>
      <c r="AE37" s="152"/>
      <c r="AF37" s="441"/>
    </row>
    <row r="38" spans="11:32" ht="14.25">
      <c r="K38" s="147"/>
      <c r="L38" s="147"/>
      <c r="M38" s="147"/>
      <c r="N38" s="147"/>
      <c r="O38" s="147"/>
      <c r="P38" s="147"/>
      <c r="Q38" s="147"/>
      <c r="R38" s="147"/>
      <c r="S38" s="152"/>
      <c r="T38" s="259"/>
      <c r="U38" s="259"/>
      <c r="V38" s="259"/>
      <c r="W38" s="259"/>
      <c r="X38" s="259"/>
      <c r="Y38" s="152"/>
      <c r="Z38" s="152"/>
      <c r="AA38" s="152"/>
      <c r="AB38" s="152"/>
      <c r="AC38" s="152"/>
      <c r="AD38" s="152"/>
      <c r="AE38" s="152"/>
      <c r="AF38" s="440"/>
    </row>
    <row r="39" spans="11:32" ht="15">
      <c r="K39" s="147"/>
      <c r="L39" s="147"/>
      <c r="M39" s="147"/>
      <c r="N39" s="147"/>
      <c r="O39" s="147"/>
      <c r="P39" s="147"/>
      <c r="Q39" s="147"/>
      <c r="R39" s="147"/>
      <c r="S39" s="147"/>
      <c r="T39" s="147"/>
      <c r="U39" s="449"/>
      <c r="V39" s="449"/>
      <c r="W39" s="449"/>
      <c r="X39" s="449"/>
      <c r="Y39" s="449"/>
      <c r="Z39" s="147"/>
      <c r="AA39" s="147"/>
      <c r="AB39" s="147"/>
      <c r="AC39" s="147"/>
      <c r="AD39" s="147"/>
      <c r="AE39" s="147"/>
      <c r="AF39" s="438"/>
    </row>
    <row r="40" spans="11:32" ht="14.25">
      <c r="K40" s="147"/>
      <c r="L40" s="147"/>
      <c r="M40" s="147"/>
      <c r="N40" s="147"/>
      <c r="O40" s="147"/>
      <c r="P40" s="147"/>
      <c r="Q40" s="147"/>
      <c r="R40" s="147"/>
      <c r="S40" s="147"/>
      <c r="T40" s="147"/>
      <c r="U40" s="147"/>
      <c r="V40" s="147"/>
      <c r="W40" s="147"/>
      <c r="X40" s="147"/>
      <c r="Y40" s="147"/>
      <c r="Z40" s="147"/>
      <c r="AA40" s="147"/>
      <c r="AB40" s="147"/>
      <c r="AC40" s="147"/>
      <c r="AD40" s="147"/>
      <c r="AE40" s="147"/>
      <c r="AF40" s="438"/>
    </row>
    <row r="41" spans="11:31" ht="14.25">
      <c r="K41" s="147"/>
      <c r="L41" s="147"/>
      <c r="M41" s="147"/>
      <c r="N41" s="147"/>
      <c r="O41" s="147"/>
      <c r="P41" s="147"/>
      <c r="Q41" s="147"/>
      <c r="R41" s="147"/>
      <c r="S41" s="147"/>
      <c r="T41" s="147"/>
      <c r="U41" s="147"/>
      <c r="V41" s="147"/>
      <c r="W41" s="147"/>
      <c r="X41" s="147"/>
      <c r="Y41" s="147"/>
      <c r="Z41" s="147"/>
      <c r="AA41" s="147"/>
      <c r="AB41" s="147"/>
      <c r="AC41" s="147"/>
      <c r="AD41" s="147"/>
      <c r="AE41" s="147"/>
    </row>
    <row r="42" spans="11:31" ht="14.25">
      <c r="K42" s="147"/>
      <c r="L42" s="147"/>
      <c r="M42" s="147"/>
      <c r="N42" s="147"/>
      <c r="O42" s="147"/>
      <c r="P42" s="147"/>
      <c r="Q42" s="147"/>
      <c r="R42" s="147"/>
      <c r="S42" s="147"/>
      <c r="T42" s="147"/>
      <c r="U42" s="147"/>
      <c r="V42" s="147"/>
      <c r="W42" s="147"/>
      <c r="X42" s="147"/>
      <c r="Y42" s="147"/>
      <c r="Z42" s="147"/>
      <c r="AA42" s="147"/>
      <c r="AB42" s="147"/>
      <c r="AC42" s="147"/>
      <c r="AD42" s="147"/>
      <c r="AE42" s="147"/>
    </row>
    <row r="43" spans="11:31" ht="14.25">
      <c r="K43" s="147"/>
      <c r="L43" s="147"/>
      <c r="M43" s="147"/>
      <c r="N43" s="147"/>
      <c r="O43" s="147"/>
      <c r="P43" s="147"/>
      <c r="Q43" s="147"/>
      <c r="R43" s="147"/>
      <c r="S43" s="147"/>
      <c r="T43" s="150"/>
      <c r="U43" s="150"/>
      <c r="V43" s="150"/>
      <c r="W43" s="150"/>
      <c r="X43" s="150"/>
      <c r="Y43" s="150"/>
      <c r="Z43" s="150"/>
      <c r="AA43" s="150"/>
      <c r="AB43" s="150"/>
      <c r="AC43" s="150"/>
      <c r="AD43" s="150"/>
      <c r="AE43" s="150"/>
    </row>
    <row r="44" spans="11:31" ht="14.25">
      <c r="K44" s="147"/>
      <c r="L44" s="147"/>
      <c r="M44" s="147"/>
      <c r="N44" s="147"/>
      <c r="O44" s="147"/>
      <c r="P44" s="147"/>
      <c r="Q44" s="147"/>
      <c r="R44" s="147"/>
      <c r="S44" s="147"/>
      <c r="T44" s="150"/>
      <c r="U44" s="150"/>
      <c r="V44" s="150"/>
      <c r="W44" s="150"/>
      <c r="X44" s="150"/>
      <c r="Y44" s="150"/>
      <c r="Z44" s="150"/>
      <c r="AA44" s="150"/>
      <c r="AB44" s="150"/>
      <c r="AC44" s="150"/>
      <c r="AD44" s="150"/>
      <c r="AE44" s="150"/>
    </row>
    <row r="45" spans="11:31" ht="14.25">
      <c r="K45" s="147"/>
      <c r="L45" s="147"/>
      <c r="M45" s="147"/>
      <c r="N45" s="147"/>
      <c r="O45" s="147"/>
      <c r="P45" s="147"/>
      <c r="Q45" s="147"/>
      <c r="R45" s="147"/>
      <c r="S45" s="147"/>
      <c r="T45" s="150"/>
      <c r="U45" s="150"/>
      <c r="V45" s="150"/>
      <c r="W45" s="150"/>
      <c r="X45" s="150"/>
      <c r="Y45" s="150"/>
      <c r="Z45" s="150"/>
      <c r="AA45" s="150"/>
      <c r="AB45" s="150"/>
      <c r="AC45" s="150"/>
      <c r="AD45" s="150"/>
      <c r="AE45" s="150"/>
    </row>
    <row r="46" spans="11:31" ht="14.25">
      <c r="K46" s="147"/>
      <c r="L46" s="147"/>
      <c r="M46" s="147"/>
      <c r="N46" s="147"/>
      <c r="O46" s="147"/>
      <c r="P46" s="147"/>
      <c r="Q46" s="147"/>
      <c r="R46" s="147"/>
      <c r="S46" s="147"/>
      <c r="T46" s="447"/>
      <c r="U46" s="447"/>
      <c r="V46" s="447"/>
      <c r="W46" s="447"/>
      <c r="X46" s="447"/>
      <c r="Y46" s="147"/>
      <c r="Z46" s="147"/>
      <c r="AA46" s="147"/>
      <c r="AB46" s="147"/>
      <c r="AC46" s="147"/>
      <c r="AD46" s="147"/>
      <c r="AE46" s="147"/>
    </row>
    <row r="47" spans="11:31" ht="14.25">
      <c r="K47" s="147"/>
      <c r="L47" s="147"/>
      <c r="M47" s="147"/>
      <c r="N47" s="147"/>
      <c r="O47" s="147"/>
      <c r="P47" s="147"/>
      <c r="Q47" s="147"/>
      <c r="R47" s="147"/>
      <c r="S47" s="147"/>
      <c r="T47" s="147"/>
      <c r="U47" s="147"/>
      <c r="V47" s="147"/>
      <c r="W47" s="147"/>
      <c r="X47" s="147"/>
      <c r="Y47" s="147"/>
      <c r="Z47" s="147"/>
      <c r="AA47" s="147"/>
      <c r="AB47" s="147"/>
      <c r="AC47" s="147"/>
      <c r="AD47" s="147"/>
      <c r="AE47" s="147"/>
    </row>
    <row r="48" spans="11:31" ht="14.25">
      <c r="K48" s="147"/>
      <c r="L48" s="147"/>
      <c r="M48" s="147"/>
      <c r="N48" s="147"/>
      <c r="O48" s="147"/>
      <c r="P48" s="147"/>
      <c r="Q48" s="147"/>
      <c r="R48" s="147"/>
      <c r="S48" s="147"/>
      <c r="T48" s="147"/>
      <c r="U48" s="147"/>
      <c r="V48" s="147"/>
      <c r="W48" s="147"/>
      <c r="X48" s="147"/>
      <c r="Y48" s="147"/>
      <c r="Z48" s="147"/>
      <c r="AA48" s="147"/>
      <c r="AB48" s="147"/>
      <c r="AC48" s="147"/>
      <c r="AD48" s="147"/>
      <c r="AE48" s="147"/>
    </row>
    <row r="49" spans="11:31" ht="14.25">
      <c r="K49" s="147"/>
      <c r="L49" s="147"/>
      <c r="M49" s="147"/>
      <c r="N49" s="147"/>
      <c r="O49" s="147"/>
      <c r="P49" s="147"/>
      <c r="Q49" s="147"/>
      <c r="R49" s="147"/>
      <c r="S49" s="147"/>
      <c r="T49" s="150"/>
      <c r="U49" s="150"/>
      <c r="V49" s="150"/>
      <c r="W49" s="150"/>
      <c r="X49" s="150"/>
      <c r="Y49" s="150"/>
      <c r="Z49" s="150"/>
      <c r="AA49" s="150"/>
      <c r="AB49" s="150"/>
      <c r="AC49" s="150"/>
      <c r="AD49" s="150"/>
      <c r="AE49" s="150"/>
    </row>
    <row r="50" spans="11:31" ht="14.25">
      <c r="K50" s="147"/>
      <c r="L50" s="147"/>
      <c r="M50" s="147"/>
      <c r="N50" s="147"/>
      <c r="O50" s="147"/>
      <c r="P50" s="147"/>
      <c r="Q50" s="147"/>
      <c r="R50" s="147"/>
      <c r="S50" s="147"/>
      <c r="T50" s="150"/>
      <c r="U50" s="150"/>
      <c r="V50" s="150"/>
      <c r="W50" s="150"/>
      <c r="X50" s="150"/>
      <c r="Y50" s="150"/>
      <c r="Z50" s="150"/>
      <c r="AA50" s="150"/>
      <c r="AB50" s="150"/>
      <c r="AC50" s="150"/>
      <c r="AD50" s="150"/>
      <c r="AE50" s="150"/>
    </row>
    <row r="51" spans="11:33" s="64" customFormat="1" ht="14.25">
      <c r="K51" s="147"/>
      <c r="L51" s="147"/>
      <c r="M51" s="147"/>
      <c r="N51" s="147"/>
      <c r="O51" s="147"/>
      <c r="P51" s="147"/>
      <c r="Q51" s="147"/>
      <c r="R51" s="147"/>
      <c r="S51" s="147"/>
      <c r="T51" s="150"/>
      <c r="U51" s="150"/>
      <c r="V51" s="150"/>
      <c r="W51" s="150"/>
      <c r="X51" s="150"/>
      <c r="Y51" s="150"/>
      <c r="Z51" s="150"/>
      <c r="AA51" s="150"/>
      <c r="AB51" s="150"/>
      <c r="AC51" s="150"/>
      <c r="AD51" s="150"/>
      <c r="AE51" s="150"/>
      <c r="AF51" s="21"/>
      <c r="AG51" s="2"/>
    </row>
    <row r="52" spans="11:31" ht="14.25">
      <c r="K52" s="147"/>
      <c r="L52" s="147"/>
      <c r="M52" s="147"/>
      <c r="N52" s="147"/>
      <c r="O52" s="147"/>
      <c r="P52" s="147"/>
      <c r="Q52" s="147"/>
      <c r="R52" s="147"/>
      <c r="S52" s="147"/>
      <c r="T52" s="147"/>
      <c r="U52" s="147"/>
      <c r="V52" s="147"/>
      <c r="W52" s="147"/>
      <c r="X52" s="147"/>
      <c r="Y52" s="147"/>
      <c r="Z52" s="147"/>
      <c r="AA52" s="147"/>
      <c r="AB52" s="147"/>
      <c r="AC52" s="147"/>
      <c r="AD52" s="147"/>
      <c r="AE52" s="147"/>
    </row>
    <row r="53" spans="11:31" ht="14.25">
      <c r="K53" s="147"/>
      <c r="L53" s="147"/>
      <c r="M53" s="147"/>
      <c r="N53" s="147"/>
      <c r="O53" s="147"/>
      <c r="P53" s="147"/>
      <c r="Q53" s="147"/>
      <c r="R53" s="147"/>
      <c r="S53" s="147"/>
      <c r="T53" s="147"/>
      <c r="U53" s="147"/>
      <c r="V53" s="147"/>
      <c r="W53" s="147"/>
      <c r="X53" s="147"/>
      <c r="Y53" s="147"/>
      <c r="Z53" s="147"/>
      <c r="AA53" s="147"/>
      <c r="AB53" s="147"/>
      <c r="AC53" s="147"/>
      <c r="AD53" s="147"/>
      <c r="AE53" s="147"/>
    </row>
    <row r="54" spans="11:32" ht="14.25">
      <c r="K54" s="147"/>
      <c r="L54" s="147"/>
      <c r="M54" s="147"/>
      <c r="N54" s="147"/>
      <c r="O54" s="147"/>
      <c r="P54" s="147"/>
      <c r="Q54" s="147"/>
      <c r="R54" s="147"/>
      <c r="S54" s="147"/>
      <c r="T54" s="147"/>
      <c r="U54" s="147"/>
      <c r="V54" s="147"/>
      <c r="W54" s="147"/>
      <c r="X54" s="147"/>
      <c r="Y54" s="147"/>
      <c r="Z54" s="147"/>
      <c r="AA54" s="147"/>
      <c r="AB54" s="147"/>
      <c r="AC54" s="147"/>
      <c r="AD54" s="147"/>
      <c r="AE54" s="147"/>
      <c r="AF54" s="2"/>
    </row>
    <row r="55" spans="11:31" ht="14.25">
      <c r="K55" s="147"/>
      <c r="L55" s="147"/>
      <c r="M55" s="147"/>
      <c r="N55" s="147"/>
      <c r="O55" s="147"/>
      <c r="P55" s="147"/>
      <c r="Q55" s="147"/>
      <c r="R55" s="147"/>
      <c r="S55" s="147"/>
      <c r="T55" s="147"/>
      <c r="U55" s="147"/>
      <c r="V55" s="147"/>
      <c r="W55" s="147"/>
      <c r="X55" s="147"/>
      <c r="Y55" s="147"/>
      <c r="Z55" s="147"/>
      <c r="AA55" s="147"/>
      <c r="AB55" s="147"/>
      <c r="AC55" s="147"/>
      <c r="AD55" s="147"/>
      <c r="AE55" s="147"/>
    </row>
    <row r="56" spans="11:31" ht="14.25">
      <c r="K56" s="147"/>
      <c r="L56" s="147"/>
      <c r="M56" s="147"/>
      <c r="N56" s="147"/>
      <c r="O56" s="147"/>
      <c r="P56" s="147"/>
      <c r="Q56" s="147"/>
      <c r="R56" s="147"/>
      <c r="S56" s="147"/>
      <c r="T56" s="147"/>
      <c r="U56" s="147"/>
      <c r="V56" s="147"/>
      <c r="W56" s="147"/>
      <c r="X56" s="147"/>
      <c r="Y56" s="147"/>
      <c r="Z56" s="147"/>
      <c r="AA56" s="147"/>
      <c r="AB56" s="147"/>
      <c r="AC56" s="147"/>
      <c r="AD56" s="147"/>
      <c r="AE56" s="147"/>
    </row>
    <row r="57" spans="11:31" ht="14.25">
      <c r="K57" s="147"/>
      <c r="L57" s="147"/>
      <c r="M57" s="147"/>
      <c r="N57" s="147"/>
      <c r="O57" s="147"/>
      <c r="P57" s="147"/>
      <c r="Q57" s="147"/>
      <c r="R57" s="147"/>
      <c r="S57" s="147"/>
      <c r="T57" s="147"/>
      <c r="U57" s="147"/>
      <c r="V57" s="147"/>
      <c r="W57" s="147"/>
      <c r="X57" s="147"/>
      <c r="Y57" s="147"/>
      <c r="Z57" s="147"/>
      <c r="AA57" s="147"/>
      <c r="AB57" s="147"/>
      <c r="AC57" s="147"/>
      <c r="AD57" s="147"/>
      <c r="AE57" s="147"/>
    </row>
    <row r="58" spans="11:31" ht="14.25">
      <c r="K58" s="147"/>
      <c r="L58" s="147"/>
      <c r="M58" s="147"/>
      <c r="N58" s="147"/>
      <c r="O58" s="147"/>
      <c r="P58" s="147"/>
      <c r="Q58" s="147"/>
      <c r="R58" s="147"/>
      <c r="S58" s="147"/>
      <c r="T58" s="147"/>
      <c r="U58" s="147"/>
      <c r="V58" s="147"/>
      <c r="W58" s="147"/>
      <c r="X58" s="147"/>
      <c r="Y58" s="147"/>
      <c r="Z58" s="147"/>
      <c r="AA58" s="147"/>
      <c r="AB58" s="147"/>
      <c r="AC58" s="147"/>
      <c r="AD58" s="147"/>
      <c r="AE58" s="147"/>
    </row>
    <row r="59" spans="11:31" ht="14.25">
      <c r="K59" s="147"/>
      <c r="L59" s="147"/>
      <c r="M59" s="147"/>
      <c r="N59" s="147"/>
      <c r="O59" s="147"/>
      <c r="P59" s="147"/>
      <c r="Q59" s="147"/>
      <c r="R59" s="147"/>
      <c r="S59" s="147"/>
      <c r="T59" s="147"/>
      <c r="U59" s="147"/>
      <c r="V59" s="147"/>
      <c r="W59" s="147"/>
      <c r="X59" s="147"/>
      <c r="Y59" s="147"/>
      <c r="Z59" s="147"/>
      <c r="AA59" s="147"/>
      <c r="AB59" s="147"/>
      <c r="AC59" s="147"/>
      <c r="AD59" s="147"/>
      <c r="AE59" s="147"/>
    </row>
    <row r="60" spans="11:31" ht="14.25">
      <c r="K60" s="147"/>
      <c r="L60" s="147"/>
      <c r="M60" s="147"/>
      <c r="N60" s="147"/>
      <c r="O60" s="147"/>
      <c r="P60" s="147"/>
      <c r="Q60" s="147"/>
      <c r="R60" s="147"/>
      <c r="S60" s="147"/>
      <c r="T60" s="147"/>
      <c r="U60" s="147"/>
      <c r="V60" s="147"/>
      <c r="W60" s="147"/>
      <c r="X60" s="147"/>
      <c r="Y60" s="147"/>
      <c r="Z60" s="147"/>
      <c r="AA60" s="147"/>
      <c r="AB60" s="147"/>
      <c r="AC60" s="147"/>
      <c r="AD60" s="147"/>
      <c r="AE60" s="147"/>
    </row>
    <row r="61" spans="11:31" ht="14.25">
      <c r="K61" s="147"/>
      <c r="L61" s="147"/>
      <c r="M61" s="147"/>
      <c r="N61" s="147"/>
      <c r="O61" s="147"/>
      <c r="P61" s="147"/>
      <c r="Q61" s="147"/>
      <c r="R61" s="147"/>
      <c r="S61" s="147"/>
      <c r="T61" s="147"/>
      <c r="U61" s="147"/>
      <c r="V61" s="147"/>
      <c r="W61" s="147"/>
      <c r="X61" s="147"/>
      <c r="Y61" s="147"/>
      <c r="Z61" s="147"/>
      <c r="AA61" s="147"/>
      <c r="AB61" s="147"/>
      <c r="AC61" s="147"/>
      <c r="AD61" s="147"/>
      <c r="AE61" s="147"/>
    </row>
    <row r="62" spans="11:31" ht="14.25">
      <c r="K62" s="147"/>
      <c r="L62" s="147"/>
      <c r="M62" s="147"/>
      <c r="N62" s="147"/>
      <c r="O62" s="147"/>
      <c r="P62" s="147"/>
      <c r="Q62" s="147"/>
      <c r="R62" s="147"/>
      <c r="S62" s="147"/>
      <c r="T62" s="147"/>
      <c r="U62" s="147"/>
      <c r="V62" s="147"/>
      <c r="W62" s="147"/>
      <c r="X62" s="147"/>
      <c r="Y62" s="147"/>
      <c r="Z62" s="147"/>
      <c r="AA62" s="147"/>
      <c r="AB62" s="147"/>
      <c r="AC62" s="147"/>
      <c r="AD62" s="147"/>
      <c r="AE62" s="147"/>
    </row>
    <row r="63" spans="11:31" ht="14.25">
      <c r="K63" s="147"/>
      <c r="L63" s="147"/>
      <c r="M63" s="147"/>
      <c r="N63" s="147"/>
      <c r="O63" s="147"/>
      <c r="P63" s="147"/>
      <c r="Q63" s="147"/>
      <c r="R63" s="147"/>
      <c r="S63" s="147"/>
      <c r="T63" s="147"/>
      <c r="U63" s="147"/>
      <c r="V63" s="147"/>
      <c r="W63" s="147"/>
      <c r="X63" s="147"/>
      <c r="Y63" s="147"/>
      <c r="Z63" s="147"/>
      <c r="AA63" s="147"/>
      <c r="AB63" s="147"/>
      <c r="AC63" s="147"/>
      <c r="AD63" s="147"/>
      <c r="AE63" s="147"/>
    </row>
    <row r="64" spans="11:31" ht="14.25">
      <c r="K64" s="147"/>
      <c r="L64" s="147"/>
      <c r="M64" s="147"/>
      <c r="N64" s="147"/>
      <c r="O64" s="147"/>
      <c r="P64" s="147"/>
      <c r="Q64" s="147"/>
      <c r="R64" s="147"/>
      <c r="S64" s="147"/>
      <c r="T64" s="147"/>
      <c r="U64" s="147"/>
      <c r="V64" s="147"/>
      <c r="W64" s="147"/>
      <c r="X64" s="147"/>
      <c r="Y64" s="147"/>
      <c r="Z64" s="147"/>
      <c r="AA64" s="147"/>
      <c r="AB64" s="147"/>
      <c r="AC64" s="147"/>
      <c r="AD64" s="147"/>
      <c r="AE64" s="147"/>
    </row>
    <row r="65" spans="11:31" ht="14.25">
      <c r="K65" s="147"/>
      <c r="L65" s="147"/>
      <c r="M65" s="147"/>
      <c r="N65" s="147"/>
      <c r="O65" s="147"/>
      <c r="P65" s="147"/>
      <c r="Q65" s="147"/>
      <c r="R65" s="147"/>
      <c r="S65" s="147"/>
      <c r="T65" s="147"/>
      <c r="U65" s="147"/>
      <c r="V65" s="147"/>
      <c r="W65" s="147"/>
      <c r="X65" s="147"/>
      <c r="Y65" s="147"/>
      <c r="Z65" s="147"/>
      <c r="AA65" s="147"/>
      <c r="AB65" s="147"/>
      <c r="AC65" s="147"/>
      <c r="AD65" s="147"/>
      <c r="AE65" s="147"/>
    </row>
    <row r="66" spans="11:31" ht="14.25">
      <c r="K66" s="147"/>
      <c r="L66" s="147"/>
      <c r="M66" s="147"/>
      <c r="N66" s="147"/>
      <c r="O66" s="147"/>
      <c r="P66" s="147"/>
      <c r="Q66" s="147"/>
      <c r="R66" s="147"/>
      <c r="S66" s="147"/>
      <c r="T66" s="147"/>
      <c r="U66" s="147"/>
      <c r="V66" s="147"/>
      <c r="W66" s="147"/>
      <c r="X66" s="147"/>
      <c r="Y66" s="147"/>
      <c r="Z66" s="147"/>
      <c r="AA66" s="147"/>
      <c r="AB66" s="147"/>
      <c r="AC66" s="147"/>
      <c r="AD66" s="147"/>
      <c r="AE66" s="147"/>
    </row>
    <row r="67" spans="11:31" ht="14.25">
      <c r="K67" s="147"/>
      <c r="L67" s="147"/>
      <c r="M67" s="147"/>
      <c r="N67" s="147"/>
      <c r="O67" s="147"/>
      <c r="P67" s="147"/>
      <c r="Q67" s="147"/>
      <c r="R67" s="147"/>
      <c r="S67" s="147"/>
      <c r="T67" s="147"/>
      <c r="U67" s="147"/>
      <c r="V67" s="147"/>
      <c r="W67" s="147"/>
      <c r="X67" s="147"/>
      <c r="Y67" s="147"/>
      <c r="Z67" s="147"/>
      <c r="AA67" s="147"/>
      <c r="AB67" s="147"/>
      <c r="AC67" s="147"/>
      <c r="AD67" s="147"/>
      <c r="AE67" s="147"/>
    </row>
    <row r="68" spans="11:31" ht="14.25">
      <c r="K68" s="147"/>
      <c r="L68" s="147"/>
      <c r="M68" s="147"/>
      <c r="N68" s="147"/>
      <c r="O68" s="147"/>
      <c r="P68" s="147"/>
      <c r="Q68" s="147"/>
      <c r="R68" s="147"/>
      <c r="S68" s="147"/>
      <c r="T68" s="147"/>
      <c r="U68" s="147"/>
      <c r="V68" s="147"/>
      <c r="W68" s="147"/>
      <c r="X68" s="147"/>
      <c r="Y68" s="147"/>
      <c r="Z68" s="147"/>
      <c r="AA68" s="147"/>
      <c r="AB68" s="147"/>
      <c r="AC68" s="147"/>
      <c r="AD68" s="147"/>
      <c r="AE68" s="147"/>
    </row>
    <row r="69" spans="11:31" ht="14.25">
      <c r="K69" s="147"/>
      <c r="L69" s="147"/>
      <c r="M69" s="147"/>
      <c r="N69" s="147"/>
      <c r="O69" s="147"/>
      <c r="P69" s="147"/>
      <c r="Q69" s="147"/>
      <c r="R69" s="147"/>
      <c r="S69" s="147"/>
      <c r="T69" s="147"/>
      <c r="U69" s="147"/>
      <c r="V69" s="147"/>
      <c r="W69" s="147"/>
      <c r="X69" s="147"/>
      <c r="Y69" s="147"/>
      <c r="Z69" s="147"/>
      <c r="AA69" s="147"/>
      <c r="AB69" s="147"/>
      <c r="AC69" s="147"/>
      <c r="AD69" s="147"/>
      <c r="AE69" s="147"/>
    </row>
    <row r="70" spans="11:31" ht="14.25">
      <c r="K70" s="147"/>
      <c r="L70" s="147"/>
      <c r="M70" s="147"/>
      <c r="N70" s="147"/>
      <c r="O70" s="147"/>
      <c r="P70" s="147"/>
      <c r="Q70" s="147"/>
      <c r="R70" s="147"/>
      <c r="S70" s="147"/>
      <c r="T70" s="147"/>
      <c r="U70" s="147"/>
      <c r="V70" s="147"/>
      <c r="W70" s="147"/>
      <c r="X70" s="147"/>
      <c r="Y70" s="147"/>
      <c r="Z70" s="147"/>
      <c r="AA70" s="147"/>
      <c r="AB70" s="147"/>
      <c r="AC70" s="147"/>
      <c r="AD70" s="147"/>
      <c r="AE70" s="147"/>
    </row>
    <row r="71" spans="11:31" ht="14.25">
      <c r="K71" s="147"/>
      <c r="L71" s="147"/>
      <c r="M71" s="147"/>
      <c r="N71" s="147"/>
      <c r="O71" s="147"/>
      <c r="P71" s="147"/>
      <c r="Q71" s="147"/>
      <c r="R71" s="147"/>
      <c r="S71" s="147"/>
      <c r="T71" s="147"/>
      <c r="U71" s="147"/>
      <c r="V71" s="147"/>
      <c r="W71" s="147"/>
      <c r="X71" s="147"/>
      <c r="Y71" s="147"/>
      <c r="Z71" s="147"/>
      <c r="AA71" s="147"/>
      <c r="AB71" s="147"/>
      <c r="AC71" s="147"/>
      <c r="AD71" s="147"/>
      <c r="AE71" s="147"/>
    </row>
    <row r="72" spans="11:31" ht="14.25">
      <c r="K72" s="147"/>
      <c r="L72" s="147"/>
      <c r="M72" s="147"/>
      <c r="N72" s="147"/>
      <c r="O72" s="147"/>
      <c r="P72" s="147"/>
      <c r="Q72" s="147"/>
      <c r="R72" s="147"/>
      <c r="S72" s="147"/>
      <c r="T72" s="147"/>
      <c r="U72" s="147"/>
      <c r="V72" s="147"/>
      <c r="W72" s="147"/>
      <c r="X72" s="147"/>
      <c r="Y72" s="147"/>
      <c r="Z72" s="147"/>
      <c r="AA72" s="147"/>
      <c r="AB72" s="147"/>
      <c r="AC72" s="147"/>
      <c r="AD72" s="147"/>
      <c r="AE72" s="147"/>
    </row>
    <row r="73" spans="11:31" ht="14.25">
      <c r="K73" s="147"/>
      <c r="L73" s="147"/>
      <c r="M73" s="147"/>
      <c r="N73" s="147"/>
      <c r="O73" s="147"/>
      <c r="P73" s="147"/>
      <c r="Q73" s="147"/>
      <c r="R73" s="147"/>
      <c r="S73" s="147"/>
      <c r="T73" s="147"/>
      <c r="U73" s="147"/>
      <c r="V73" s="147"/>
      <c r="W73" s="147"/>
      <c r="X73" s="147"/>
      <c r="Y73" s="147"/>
      <c r="Z73" s="147"/>
      <c r="AA73" s="147"/>
      <c r="AB73" s="147"/>
      <c r="AC73" s="147"/>
      <c r="AD73" s="147"/>
      <c r="AE73" s="147"/>
    </row>
    <row r="74" spans="11:31" ht="14.25">
      <c r="K74" s="147"/>
      <c r="L74" s="147"/>
      <c r="M74" s="147"/>
      <c r="N74" s="147"/>
      <c r="O74" s="147"/>
      <c r="P74" s="147"/>
      <c r="Q74" s="147"/>
      <c r="R74" s="147"/>
      <c r="S74" s="147"/>
      <c r="T74" s="147"/>
      <c r="U74" s="147"/>
      <c r="V74" s="147"/>
      <c r="W74" s="147"/>
      <c r="X74" s="147"/>
      <c r="Y74" s="147"/>
      <c r="Z74" s="147"/>
      <c r="AA74" s="147"/>
      <c r="AB74" s="147"/>
      <c r="AC74" s="147"/>
      <c r="AD74" s="147"/>
      <c r="AE74" s="147"/>
    </row>
    <row r="75" spans="11:31" ht="14.25">
      <c r="K75" s="147"/>
      <c r="L75" s="147"/>
      <c r="M75" s="147"/>
      <c r="N75" s="147"/>
      <c r="O75" s="147"/>
      <c r="P75" s="147"/>
      <c r="Q75" s="147"/>
      <c r="R75" s="147"/>
      <c r="S75" s="147"/>
      <c r="T75" s="147"/>
      <c r="U75" s="147"/>
      <c r="V75" s="147"/>
      <c r="W75" s="147"/>
      <c r="X75" s="147"/>
      <c r="Y75" s="147"/>
      <c r="Z75" s="147"/>
      <c r="AA75" s="147"/>
      <c r="AB75" s="147"/>
      <c r="AC75" s="147"/>
      <c r="AD75" s="147"/>
      <c r="AE75" s="147"/>
    </row>
    <row r="76" spans="11:31" ht="14.25">
      <c r="K76" s="147"/>
      <c r="L76" s="147"/>
      <c r="M76" s="147"/>
      <c r="N76" s="147"/>
      <c r="O76" s="147"/>
      <c r="P76" s="147"/>
      <c r="Q76" s="147"/>
      <c r="R76" s="147"/>
      <c r="S76" s="147"/>
      <c r="T76" s="147"/>
      <c r="U76" s="147"/>
      <c r="V76" s="147"/>
      <c r="W76" s="147"/>
      <c r="X76" s="147"/>
      <c r="Y76" s="147"/>
      <c r="Z76" s="147"/>
      <c r="AA76" s="147"/>
      <c r="AB76" s="147"/>
      <c r="AC76" s="147"/>
      <c r="AD76" s="147"/>
      <c r="AE76" s="147"/>
    </row>
    <row r="77" spans="11:31" ht="14.25">
      <c r="K77" s="147"/>
      <c r="L77" s="147"/>
      <c r="M77" s="147"/>
      <c r="N77" s="147"/>
      <c r="O77" s="147"/>
      <c r="P77" s="147"/>
      <c r="Q77" s="147"/>
      <c r="R77" s="147"/>
      <c r="S77" s="147"/>
      <c r="T77" s="147"/>
      <c r="U77" s="147"/>
      <c r="V77" s="147"/>
      <c r="W77" s="147"/>
      <c r="X77" s="147"/>
      <c r="Y77" s="147"/>
      <c r="Z77" s="147"/>
      <c r="AA77" s="147"/>
      <c r="AB77" s="147"/>
      <c r="AC77" s="147"/>
      <c r="AD77" s="147"/>
      <c r="AE77" s="147"/>
    </row>
    <row r="78" spans="11:31" ht="14.25">
      <c r="K78" s="147"/>
      <c r="L78" s="147"/>
      <c r="M78" s="147"/>
      <c r="N78" s="147"/>
      <c r="O78" s="147"/>
      <c r="P78" s="147"/>
      <c r="Q78" s="147"/>
      <c r="R78" s="147"/>
      <c r="S78" s="147"/>
      <c r="T78" s="147"/>
      <c r="U78" s="147"/>
      <c r="V78" s="147"/>
      <c r="W78" s="147"/>
      <c r="X78" s="147"/>
      <c r="Y78" s="147"/>
      <c r="Z78" s="147"/>
      <c r="AA78" s="147"/>
      <c r="AB78" s="147"/>
      <c r="AC78" s="147"/>
      <c r="AD78" s="147"/>
      <c r="AE78" s="147"/>
    </row>
    <row r="79" spans="11:31" ht="14.25">
      <c r="K79" s="147"/>
      <c r="L79" s="147"/>
      <c r="M79" s="147"/>
      <c r="N79" s="147"/>
      <c r="O79" s="147"/>
      <c r="P79" s="147"/>
      <c r="Q79" s="147"/>
      <c r="R79" s="147"/>
      <c r="S79" s="147"/>
      <c r="T79" s="147"/>
      <c r="U79" s="147"/>
      <c r="V79" s="147"/>
      <c r="W79" s="147"/>
      <c r="X79" s="147"/>
      <c r="Y79" s="147"/>
      <c r="Z79" s="147"/>
      <c r="AA79" s="147"/>
      <c r="AB79" s="147"/>
      <c r="AC79" s="147"/>
      <c r="AD79" s="147"/>
      <c r="AE79" s="147"/>
    </row>
    <row r="80" spans="11:31" ht="14.25">
      <c r="K80" s="147"/>
      <c r="L80" s="147"/>
      <c r="M80" s="147"/>
      <c r="N80" s="147"/>
      <c r="O80" s="147"/>
      <c r="P80" s="147"/>
      <c r="Q80" s="147"/>
      <c r="R80" s="147"/>
      <c r="S80" s="147"/>
      <c r="T80" s="147"/>
      <c r="U80" s="147"/>
      <c r="V80" s="147"/>
      <c r="W80" s="147"/>
      <c r="X80" s="147"/>
      <c r="Y80" s="147"/>
      <c r="Z80" s="147"/>
      <c r="AA80" s="147"/>
      <c r="AB80" s="147"/>
      <c r="AC80" s="147"/>
      <c r="AD80" s="147"/>
      <c r="AE80" s="147"/>
    </row>
    <row r="81" spans="11:31" ht="14.25">
      <c r="K81" s="147"/>
      <c r="L81" s="147"/>
      <c r="M81" s="147"/>
      <c r="N81" s="147"/>
      <c r="O81" s="147"/>
      <c r="P81" s="147"/>
      <c r="Q81" s="147"/>
      <c r="R81" s="147"/>
      <c r="S81" s="147"/>
      <c r="T81" s="147"/>
      <c r="U81" s="147"/>
      <c r="V81" s="147"/>
      <c r="W81" s="147"/>
      <c r="X81" s="147"/>
      <c r="Y81" s="147"/>
      <c r="Z81" s="147"/>
      <c r="AA81" s="147"/>
      <c r="AB81" s="147"/>
      <c r="AC81" s="147"/>
      <c r="AD81" s="147"/>
      <c r="AE81" s="147"/>
    </row>
    <row r="82" spans="11:31" ht="14.25">
      <c r="K82" s="147"/>
      <c r="L82" s="147"/>
      <c r="M82" s="147"/>
      <c r="N82" s="147"/>
      <c r="O82" s="147"/>
      <c r="P82" s="147"/>
      <c r="Q82" s="147"/>
      <c r="R82" s="147"/>
      <c r="S82" s="147"/>
      <c r="T82" s="147"/>
      <c r="U82" s="147"/>
      <c r="V82" s="147"/>
      <c r="W82" s="147"/>
      <c r="X82" s="147"/>
      <c r="Y82" s="147"/>
      <c r="Z82" s="147"/>
      <c r="AA82" s="147"/>
      <c r="AB82" s="147"/>
      <c r="AC82" s="147"/>
      <c r="AD82" s="147"/>
      <c r="AE82" s="147"/>
    </row>
    <row r="83" spans="11:31" ht="14.25">
      <c r="K83" s="147"/>
      <c r="L83" s="147"/>
      <c r="M83" s="147"/>
      <c r="N83" s="147"/>
      <c r="O83" s="147"/>
      <c r="P83" s="147"/>
      <c r="Q83" s="147"/>
      <c r="R83" s="147"/>
      <c r="S83" s="147"/>
      <c r="T83" s="147"/>
      <c r="U83" s="147"/>
      <c r="V83" s="147"/>
      <c r="W83" s="147"/>
      <c r="X83" s="147"/>
      <c r="Y83" s="147"/>
      <c r="Z83" s="147"/>
      <c r="AA83" s="147"/>
      <c r="AB83" s="147"/>
      <c r="AC83" s="147"/>
      <c r="AD83" s="147"/>
      <c r="AE83" s="147"/>
    </row>
    <row r="84" spans="11:31" ht="14.25">
      <c r="K84" s="147"/>
      <c r="L84" s="147"/>
      <c r="M84" s="147"/>
      <c r="N84" s="147"/>
      <c r="O84" s="147"/>
      <c r="P84" s="147"/>
      <c r="Q84" s="147"/>
      <c r="R84" s="147"/>
      <c r="S84" s="147"/>
      <c r="T84" s="147"/>
      <c r="U84" s="147"/>
      <c r="V84" s="147"/>
      <c r="W84" s="147"/>
      <c r="X84" s="147"/>
      <c r="Y84" s="147"/>
      <c r="Z84" s="147"/>
      <c r="AA84" s="147"/>
      <c r="AB84" s="147"/>
      <c r="AC84" s="147"/>
      <c r="AD84" s="147"/>
      <c r="AE84" s="147"/>
    </row>
    <row r="85" spans="11:31" ht="14.25">
      <c r="K85" s="147"/>
      <c r="L85" s="147"/>
      <c r="M85" s="147"/>
      <c r="N85" s="147"/>
      <c r="O85" s="147"/>
      <c r="P85" s="147"/>
      <c r="Q85" s="147"/>
      <c r="R85" s="147"/>
      <c r="S85" s="147"/>
      <c r="T85" s="147"/>
      <c r="U85" s="147"/>
      <c r="V85" s="147"/>
      <c r="W85" s="147"/>
      <c r="X85" s="147"/>
      <c r="Y85" s="147"/>
      <c r="Z85" s="147"/>
      <c r="AA85" s="147"/>
      <c r="AB85" s="147"/>
      <c r="AC85" s="147"/>
      <c r="AD85" s="147"/>
      <c r="AE85" s="147"/>
    </row>
    <row r="86" spans="11:31" ht="14.25">
      <c r="K86" s="147"/>
      <c r="L86" s="147"/>
      <c r="M86" s="147"/>
      <c r="N86" s="147"/>
      <c r="O86" s="147"/>
      <c r="P86" s="147"/>
      <c r="Q86" s="147"/>
      <c r="R86" s="147"/>
      <c r="S86" s="147"/>
      <c r="T86" s="147"/>
      <c r="U86" s="147"/>
      <c r="V86" s="147"/>
      <c r="W86" s="147"/>
      <c r="X86" s="147"/>
      <c r="Y86" s="147"/>
      <c r="Z86" s="147"/>
      <c r="AA86" s="147"/>
      <c r="AB86" s="147"/>
      <c r="AC86" s="147"/>
      <c r="AD86" s="147"/>
      <c r="AE86" s="147"/>
    </row>
    <row r="87" spans="11:31" ht="14.25">
      <c r="K87" s="147"/>
      <c r="L87" s="147"/>
      <c r="M87" s="147"/>
      <c r="N87" s="147"/>
      <c r="O87" s="147"/>
      <c r="P87" s="147"/>
      <c r="Q87" s="147"/>
      <c r="R87" s="147"/>
      <c r="S87" s="147"/>
      <c r="T87" s="147"/>
      <c r="U87" s="147"/>
      <c r="V87" s="147"/>
      <c r="W87" s="147"/>
      <c r="X87" s="147"/>
      <c r="Y87" s="147"/>
      <c r="Z87" s="147"/>
      <c r="AA87" s="147"/>
      <c r="AB87" s="147"/>
      <c r="AC87" s="147"/>
      <c r="AD87" s="147"/>
      <c r="AE87" s="147"/>
    </row>
    <row r="88" spans="11:31" ht="14.25">
      <c r="K88" s="147"/>
      <c r="L88" s="147"/>
      <c r="M88" s="147"/>
      <c r="N88" s="147"/>
      <c r="O88" s="147"/>
      <c r="P88" s="147"/>
      <c r="Q88" s="147"/>
      <c r="R88" s="147"/>
      <c r="S88" s="147"/>
      <c r="T88" s="147"/>
      <c r="U88" s="147"/>
      <c r="V88" s="147"/>
      <c r="W88" s="147"/>
      <c r="X88" s="147"/>
      <c r="Y88" s="147"/>
      <c r="Z88" s="147"/>
      <c r="AA88" s="147"/>
      <c r="AB88" s="147"/>
      <c r="AC88" s="147"/>
      <c r="AD88" s="147"/>
      <c r="AE88" s="147"/>
    </row>
    <row r="89" spans="11:31" ht="14.25">
      <c r="K89" s="147"/>
      <c r="L89" s="147"/>
      <c r="M89" s="147"/>
      <c r="N89" s="147"/>
      <c r="O89" s="147"/>
      <c r="P89" s="147"/>
      <c r="Q89" s="147"/>
      <c r="R89" s="147"/>
      <c r="S89" s="147"/>
      <c r="T89" s="147"/>
      <c r="U89" s="147"/>
      <c r="V89" s="147"/>
      <c r="W89" s="147"/>
      <c r="X89" s="147"/>
      <c r="Y89" s="147"/>
      <c r="Z89" s="147"/>
      <c r="AA89" s="147"/>
      <c r="AB89" s="147"/>
      <c r="AC89" s="147"/>
      <c r="AD89" s="147"/>
      <c r="AE89" s="147"/>
    </row>
    <row r="90" spans="11:31" ht="14.25">
      <c r="K90" s="147"/>
      <c r="L90" s="147"/>
      <c r="M90" s="147"/>
      <c r="N90" s="147"/>
      <c r="O90" s="147"/>
      <c r="P90" s="147"/>
      <c r="Q90" s="147"/>
      <c r="R90" s="147"/>
      <c r="S90" s="147"/>
      <c r="T90" s="147"/>
      <c r="U90" s="147"/>
      <c r="V90" s="147"/>
      <c r="W90" s="147"/>
      <c r="X90" s="147"/>
      <c r="Y90" s="147"/>
      <c r="Z90" s="147"/>
      <c r="AA90" s="147"/>
      <c r="AB90" s="147"/>
      <c r="AC90" s="147"/>
      <c r="AD90" s="147"/>
      <c r="AE90" s="147"/>
    </row>
    <row r="91" spans="11:31" ht="14.25">
      <c r="K91" s="147"/>
      <c r="L91" s="147"/>
      <c r="M91" s="147"/>
      <c r="N91" s="147"/>
      <c r="O91" s="147"/>
      <c r="P91" s="147"/>
      <c r="Q91" s="147"/>
      <c r="R91" s="147"/>
      <c r="S91" s="147"/>
      <c r="T91" s="147"/>
      <c r="U91" s="147"/>
      <c r="V91" s="147"/>
      <c r="W91" s="147"/>
      <c r="X91" s="147"/>
      <c r="Y91" s="147"/>
      <c r="Z91" s="147"/>
      <c r="AA91" s="147"/>
      <c r="AB91" s="147"/>
      <c r="AC91" s="147"/>
      <c r="AD91" s="147"/>
      <c r="AE91" s="147"/>
    </row>
    <row r="92" spans="11:31" ht="14.25">
      <c r="K92" s="147"/>
      <c r="L92" s="147"/>
      <c r="M92" s="147"/>
      <c r="N92" s="147"/>
      <c r="O92" s="147"/>
      <c r="P92" s="147"/>
      <c r="Q92" s="147"/>
      <c r="R92" s="147"/>
      <c r="S92" s="147"/>
      <c r="T92" s="147"/>
      <c r="U92" s="147"/>
      <c r="V92" s="147"/>
      <c r="W92" s="147"/>
      <c r="X92" s="147"/>
      <c r="Y92" s="147"/>
      <c r="Z92" s="147"/>
      <c r="AA92" s="147"/>
      <c r="AB92" s="147"/>
      <c r="AC92" s="147"/>
      <c r="AD92" s="147"/>
      <c r="AE92" s="147"/>
    </row>
    <row r="93" spans="11:31" ht="14.25">
      <c r="K93" s="147"/>
      <c r="L93" s="147"/>
      <c r="M93" s="147"/>
      <c r="N93" s="147"/>
      <c r="O93" s="147"/>
      <c r="P93" s="147"/>
      <c r="Q93" s="147"/>
      <c r="R93" s="147"/>
      <c r="S93" s="147"/>
      <c r="T93" s="147"/>
      <c r="U93" s="147"/>
      <c r="V93" s="147"/>
      <c r="W93" s="147"/>
      <c r="X93" s="147"/>
      <c r="Y93" s="147"/>
      <c r="Z93" s="147"/>
      <c r="AA93" s="147"/>
      <c r="AB93" s="147"/>
      <c r="AC93" s="147"/>
      <c r="AD93" s="147"/>
      <c r="AE93" s="147"/>
    </row>
    <row r="94" spans="11:31" ht="14.25">
      <c r="K94" s="147"/>
      <c r="L94" s="147"/>
      <c r="M94" s="147"/>
      <c r="N94" s="147"/>
      <c r="O94" s="147"/>
      <c r="P94" s="147"/>
      <c r="Q94" s="147"/>
      <c r="R94" s="147"/>
      <c r="S94" s="147"/>
      <c r="T94" s="147"/>
      <c r="U94" s="147"/>
      <c r="V94" s="147"/>
      <c r="W94" s="147"/>
      <c r="X94" s="147"/>
      <c r="Y94" s="147"/>
      <c r="Z94" s="147"/>
      <c r="AA94" s="147"/>
      <c r="AB94" s="147"/>
      <c r="AC94" s="147"/>
      <c r="AD94" s="147"/>
      <c r="AE94" s="147"/>
    </row>
    <row r="95" spans="11:31" ht="14.25">
      <c r="K95" s="147"/>
      <c r="L95" s="147"/>
      <c r="M95" s="147"/>
      <c r="N95" s="147"/>
      <c r="O95" s="147"/>
      <c r="P95" s="147"/>
      <c r="Q95" s="147"/>
      <c r="R95" s="147"/>
      <c r="S95" s="147"/>
      <c r="T95" s="147"/>
      <c r="U95" s="147"/>
      <c r="V95" s="147"/>
      <c r="W95" s="147"/>
      <c r="X95" s="147"/>
      <c r="Y95" s="147"/>
      <c r="Z95" s="147"/>
      <c r="AA95" s="147"/>
      <c r="AB95" s="147"/>
      <c r="AC95" s="147"/>
      <c r="AD95" s="147"/>
      <c r="AE95" s="147"/>
    </row>
    <row r="96" spans="11:31" ht="14.25">
      <c r="K96" s="147"/>
      <c r="L96" s="147"/>
      <c r="M96" s="147"/>
      <c r="N96" s="147"/>
      <c r="O96" s="147"/>
      <c r="P96" s="147"/>
      <c r="Q96" s="147"/>
      <c r="R96" s="147"/>
      <c r="S96" s="147"/>
      <c r="T96" s="147"/>
      <c r="U96" s="147"/>
      <c r="V96" s="147"/>
      <c r="W96" s="147"/>
      <c r="X96" s="147"/>
      <c r="Y96" s="147"/>
      <c r="Z96" s="147"/>
      <c r="AA96" s="147"/>
      <c r="AB96" s="147"/>
      <c r="AC96" s="147"/>
      <c r="AD96" s="147"/>
      <c r="AE96" s="147"/>
    </row>
    <row r="97" spans="11:31" ht="14.25">
      <c r="K97" s="147"/>
      <c r="L97" s="147"/>
      <c r="M97" s="147"/>
      <c r="N97" s="147"/>
      <c r="O97" s="147"/>
      <c r="P97" s="147"/>
      <c r="Q97" s="147"/>
      <c r="R97" s="147"/>
      <c r="S97" s="147"/>
      <c r="T97" s="147"/>
      <c r="U97" s="147"/>
      <c r="V97" s="147"/>
      <c r="W97" s="147"/>
      <c r="X97" s="147"/>
      <c r="Y97" s="147"/>
      <c r="Z97" s="147"/>
      <c r="AA97" s="147"/>
      <c r="AB97" s="147"/>
      <c r="AC97" s="147"/>
      <c r="AD97" s="147"/>
      <c r="AE97" s="147"/>
    </row>
    <row r="98" spans="11:31" ht="14.25">
      <c r="K98" s="147"/>
      <c r="L98" s="147"/>
      <c r="M98" s="147"/>
      <c r="N98" s="147"/>
      <c r="O98" s="147"/>
      <c r="P98" s="147"/>
      <c r="Q98" s="147"/>
      <c r="R98" s="147"/>
      <c r="S98" s="147"/>
      <c r="T98" s="147"/>
      <c r="U98" s="147"/>
      <c r="V98" s="147"/>
      <c r="W98" s="147"/>
      <c r="X98" s="147"/>
      <c r="Y98" s="147"/>
      <c r="Z98" s="147"/>
      <c r="AA98" s="147"/>
      <c r="AB98" s="147"/>
      <c r="AC98" s="147"/>
      <c r="AD98" s="147"/>
      <c r="AE98" s="147"/>
    </row>
    <row r="99" spans="11:31" ht="14.25">
      <c r="K99" s="147"/>
      <c r="L99" s="147"/>
      <c r="M99" s="147"/>
      <c r="N99" s="147"/>
      <c r="O99" s="147"/>
      <c r="P99" s="147"/>
      <c r="Q99" s="147"/>
      <c r="R99" s="147"/>
      <c r="S99" s="147"/>
      <c r="T99" s="147"/>
      <c r="U99" s="147"/>
      <c r="V99" s="147"/>
      <c r="W99" s="147"/>
      <c r="X99" s="147"/>
      <c r="Y99" s="147"/>
      <c r="Z99" s="147"/>
      <c r="AA99" s="147"/>
      <c r="AB99" s="147"/>
      <c r="AC99" s="147"/>
      <c r="AD99" s="147"/>
      <c r="AE99" s="147"/>
    </row>
    <row r="100" spans="11:31" ht="14.25">
      <c r="K100" s="147"/>
      <c r="L100" s="147"/>
      <c r="M100" s="147"/>
      <c r="N100" s="147"/>
      <c r="O100" s="147"/>
      <c r="P100" s="147"/>
      <c r="Q100" s="147"/>
      <c r="R100" s="147"/>
      <c r="S100" s="147"/>
      <c r="T100" s="147"/>
      <c r="U100" s="147"/>
      <c r="V100" s="147"/>
      <c r="W100" s="147"/>
      <c r="X100" s="147"/>
      <c r="Y100" s="147"/>
      <c r="Z100" s="147"/>
      <c r="AA100" s="147"/>
      <c r="AB100" s="147"/>
      <c r="AC100" s="147"/>
      <c r="AD100" s="147"/>
      <c r="AE100" s="147"/>
    </row>
    <row r="101" spans="11:31" ht="14.25">
      <c r="K101" s="147"/>
      <c r="L101" s="147"/>
      <c r="M101" s="147"/>
      <c r="N101" s="147"/>
      <c r="O101" s="147"/>
      <c r="P101" s="147"/>
      <c r="Q101" s="147"/>
      <c r="R101" s="147"/>
      <c r="S101" s="147"/>
      <c r="T101" s="147"/>
      <c r="U101" s="147"/>
      <c r="V101" s="147"/>
      <c r="W101" s="147"/>
      <c r="X101" s="147"/>
      <c r="Y101" s="147"/>
      <c r="Z101" s="147"/>
      <c r="AA101" s="147"/>
      <c r="AB101" s="147"/>
      <c r="AC101" s="147"/>
      <c r="AD101" s="147"/>
      <c r="AE101" s="147"/>
    </row>
    <row r="102" spans="11:31" ht="14.25">
      <c r="K102" s="147"/>
      <c r="L102" s="147"/>
      <c r="M102" s="147"/>
      <c r="N102" s="147"/>
      <c r="O102" s="147"/>
      <c r="P102" s="147"/>
      <c r="Q102" s="147"/>
      <c r="R102" s="147"/>
      <c r="S102" s="147"/>
      <c r="T102" s="147"/>
      <c r="U102" s="147"/>
      <c r="V102" s="147"/>
      <c r="W102" s="147"/>
      <c r="X102" s="147"/>
      <c r="Y102" s="147"/>
      <c r="Z102" s="147"/>
      <c r="AA102" s="147"/>
      <c r="AB102" s="147"/>
      <c r="AC102" s="147"/>
      <c r="AD102" s="147"/>
      <c r="AE102" s="147"/>
    </row>
    <row r="103" spans="11:31" ht="14.25">
      <c r="K103" s="147"/>
      <c r="L103" s="147"/>
      <c r="M103" s="147"/>
      <c r="N103" s="147"/>
      <c r="O103" s="147"/>
      <c r="P103" s="147"/>
      <c r="Q103" s="147"/>
      <c r="R103" s="147"/>
      <c r="S103" s="147"/>
      <c r="T103" s="147"/>
      <c r="U103" s="147"/>
      <c r="V103" s="147"/>
      <c r="W103" s="147"/>
      <c r="X103" s="147"/>
      <c r="Y103" s="147"/>
      <c r="Z103" s="147"/>
      <c r="AA103" s="147"/>
      <c r="AB103" s="147"/>
      <c r="AC103" s="147"/>
      <c r="AD103" s="147"/>
      <c r="AE103" s="147"/>
    </row>
    <row r="104" spans="11:31" ht="14.25">
      <c r="K104" s="147"/>
      <c r="L104" s="147"/>
      <c r="M104" s="147"/>
      <c r="N104" s="147"/>
      <c r="O104" s="147"/>
      <c r="P104" s="147"/>
      <c r="Q104" s="147"/>
      <c r="R104" s="147"/>
      <c r="S104" s="147"/>
      <c r="T104" s="147"/>
      <c r="U104" s="147"/>
      <c r="V104" s="147"/>
      <c r="W104" s="147"/>
      <c r="X104" s="147"/>
      <c r="Y104" s="147"/>
      <c r="Z104" s="147"/>
      <c r="AA104" s="147"/>
      <c r="AB104" s="147"/>
      <c r="AC104" s="147"/>
      <c r="AD104" s="147"/>
      <c r="AE104" s="147"/>
    </row>
    <row r="105" spans="11:31" ht="14.25">
      <c r="K105" s="147"/>
      <c r="L105" s="147"/>
      <c r="M105" s="147"/>
      <c r="N105" s="147"/>
      <c r="O105" s="147"/>
      <c r="P105" s="147"/>
      <c r="Q105" s="147"/>
      <c r="R105" s="147"/>
      <c r="S105" s="147"/>
      <c r="T105" s="147"/>
      <c r="U105" s="147"/>
      <c r="V105" s="147"/>
      <c r="W105" s="147"/>
      <c r="X105" s="147"/>
      <c r="Y105" s="147"/>
      <c r="Z105" s="147"/>
      <c r="AA105" s="147"/>
      <c r="AB105" s="147"/>
      <c r="AC105" s="147"/>
      <c r="AD105" s="147"/>
      <c r="AE105" s="147"/>
    </row>
    <row r="106" spans="11:31" ht="14.25">
      <c r="K106" s="147"/>
      <c r="L106" s="147"/>
      <c r="M106" s="147"/>
      <c r="N106" s="147"/>
      <c r="O106" s="147"/>
      <c r="P106" s="147"/>
      <c r="Q106" s="147"/>
      <c r="R106" s="147"/>
      <c r="S106" s="147"/>
      <c r="T106" s="147"/>
      <c r="U106" s="147"/>
      <c r="V106" s="147"/>
      <c r="W106" s="147"/>
      <c r="X106" s="147"/>
      <c r="Y106" s="147"/>
      <c r="Z106" s="147"/>
      <c r="AA106" s="147"/>
      <c r="AB106" s="147"/>
      <c r="AC106" s="147"/>
      <c r="AD106" s="147"/>
      <c r="AE106" s="147"/>
    </row>
    <row r="107" spans="11:31" ht="14.25">
      <c r="K107" s="147"/>
      <c r="L107" s="147"/>
      <c r="M107" s="147"/>
      <c r="N107" s="147"/>
      <c r="O107" s="147"/>
      <c r="P107" s="147"/>
      <c r="Q107" s="147"/>
      <c r="R107" s="147"/>
      <c r="S107" s="147"/>
      <c r="T107" s="147"/>
      <c r="U107" s="147"/>
      <c r="V107" s="147"/>
      <c r="W107" s="147"/>
      <c r="X107" s="147"/>
      <c r="Y107" s="147"/>
      <c r="Z107" s="147"/>
      <c r="AA107" s="147"/>
      <c r="AB107" s="147"/>
      <c r="AC107" s="147"/>
      <c r="AD107" s="147"/>
      <c r="AE107" s="147"/>
    </row>
    <row r="108" spans="11:31" ht="14.25">
      <c r="K108" s="147"/>
      <c r="L108" s="147"/>
      <c r="M108" s="147"/>
      <c r="N108" s="147"/>
      <c r="O108" s="147"/>
      <c r="P108" s="147"/>
      <c r="Q108" s="147"/>
      <c r="R108" s="147"/>
      <c r="S108" s="147"/>
      <c r="T108" s="147"/>
      <c r="U108" s="147"/>
      <c r="V108" s="147"/>
      <c r="W108" s="147"/>
      <c r="X108" s="147"/>
      <c r="Y108" s="147"/>
      <c r="Z108" s="147"/>
      <c r="AA108" s="147"/>
      <c r="AB108" s="147"/>
      <c r="AC108" s="147"/>
      <c r="AD108" s="147"/>
      <c r="AE108" s="147"/>
    </row>
    <row r="109" spans="11:31" ht="14.25">
      <c r="K109" s="147"/>
      <c r="L109" s="147"/>
      <c r="M109" s="147"/>
      <c r="N109" s="147"/>
      <c r="O109" s="147"/>
      <c r="P109" s="147"/>
      <c r="Q109" s="147"/>
      <c r="R109" s="147"/>
      <c r="S109" s="147"/>
      <c r="T109" s="147"/>
      <c r="U109" s="147"/>
      <c r="V109" s="147"/>
      <c r="W109" s="147"/>
      <c r="X109" s="147"/>
      <c r="Y109" s="147"/>
      <c r="Z109" s="147"/>
      <c r="AA109" s="147"/>
      <c r="AB109" s="147"/>
      <c r="AC109" s="147"/>
      <c r="AD109" s="147"/>
      <c r="AE109" s="147"/>
    </row>
    <row r="110" spans="11:31" ht="14.25">
      <c r="K110" s="147"/>
      <c r="L110" s="147"/>
      <c r="M110" s="147"/>
      <c r="N110" s="147"/>
      <c r="O110" s="147"/>
      <c r="P110" s="147"/>
      <c r="Q110" s="147"/>
      <c r="R110" s="147"/>
      <c r="S110" s="147"/>
      <c r="T110" s="147"/>
      <c r="U110" s="147"/>
      <c r="V110" s="147"/>
      <c r="W110" s="147"/>
      <c r="X110" s="147"/>
      <c r="Y110" s="147"/>
      <c r="Z110" s="147"/>
      <c r="AA110" s="147"/>
      <c r="AB110" s="147"/>
      <c r="AC110" s="147"/>
      <c r="AD110" s="147"/>
      <c r="AE110" s="147"/>
    </row>
    <row r="111" spans="11:31" ht="14.25">
      <c r="K111" s="147"/>
      <c r="L111" s="147"/>
      <c r="M111" s="147"/>
      <c r="N111" s="147"/>
      <c r="O111" s="147"/>
      <c r="P111" s="147"/>
      <c r="Q111" s="147"/>
      <c r="R111" s="147"/>
      <c r="S111" s="147"/>
      <c r="T111" s="147"/>
      <c r="U111" s="147"/>
      <c r="V111" s="147"/>
      <c r="W111" s="147"/>
      <c r="X111" s="147"/>
      <c r="Y111" s="147"/>
      <c r="Z111" s="147"/>
      <c r="AA111" s="147"/>
      <c r="AB111" s="147"/>
      <c r="AC111" s="147"/>
      <c r="AD111" s="147"/>
      <c r="AE111" s="147"/>
    </row>
    <row r="112" spans="11:31" ht="14.25">
      <c r="K112" s="147"/>
      <c r="L112" s="147"/>
      <c r="M112" s="147"/>
      <c r="N112" s="147"/>
      <c r="O112" s="147"/>
      <c r="P112" s="147"/>
      <c r="Q112" s="147"/>
      <c r="R112" s="147"/>
      <c r="S112" s="147"/>
      <c r="T112" s="147"/>
      <c r="U112" s="147"/>
      <c r="V112" s="147"/>
      <c r="W112" s="147"/>
      <c r="X112" s="147"/>
      <c r="Y112" s="147"/>
      <c r="Z112" s="147"/>
      <c r="AA112" s="147"/>
      <c r="AB112" s="147"/>
      <c r="AC112" s="147"/>
      <c r="AD112" s="147"/>
      <c r="AE112" s="147"/>
    </row>
    <row r="113" spans="11:31" ht="14.25">
      <c r="K113" s="147"/>
      <c r="L113" s="147"/>
      <c r="M113" s="147"/>
      <c r="N113" s="147"/>
      <c r="O113" s="147"/>
      <c r="P113" s="147"/>
      <c r="Q113" s="147"/>
      <c r="R113" s="147"/>
      <c r="S113" s="147"/>
      <c r="T113" s="147"/>
      <c r="U113" s="147"/>
      <c r="V113" s="147"/>
      <c r="W113" s="147"/>
      <c r="X113" s="147"/>
      <c r="Y113" s="147"/>
      <c r="Z113" s="147"/>
      <c r="AA113" s="147"/>
      <c r="AB113" s="147"/>
      <c r="AC113" s="147"/>
      <c r="AD113" s="147"/>
      <c r="AE113" s="147"/>
    </row>
    <row r="114" spans="11:31" ht="14.25">
      <c r="K114" s="147"/>
      <c r="L114" s="147"/>
      <c r="M114" s="147"/>
      <c r="N114" s="147"/>
      <c r="O114" s="147"/>
      <c r="P114" s="147"/>
      <c r="Q114" s="147"/>
      <c r="R114" s="147"/>
      <c r="S114" s="147"/>
      <c r="T114" s="147"/>
      <c r="U114" s="147"/>
      <c r="V114" s="147"/>
      <c r="W114" s="147"/>
      <c r="X114" s="147"/>
      <c r="Y114" s="147"/>
      <c r="Z114" s="147"/>
      <c r="AA114" s="147"/>
      <c r="AB114" s="147"/>
      <c r="AC114" s="147"/>
      <c r="AD114" s="147"/>
      <c r="AE114" s="147"/>
    </row>
    <row r="115" spans="11:31" ht="14.25">
      <c r="K115" s="147"/>
      <c r="L115" s="147"/>
      <c r="M115" s="147"/>
      <c r="N115" s="147"/>
      <c r="O115" s="147"/>
      <c r="P115" s="147"/>
      <c r="Q115" s="147"/>
      <c r="R115" s="147"/>
      <c r="S115" s="147"/>
      <c r="T115" s="147"/>
      <c r="U115" s="147"/>
      <c r="V115" s="147"/>
      <c r="W115" s="147"/>
      <c r="X115" s="147"/>
      <c r="Y115" s="147"/>
      <c r="Z115" s="147"/>
      <c r="AA115" s="147"/>
      <c r="AB115" s="147"/>
      <c r="AC115" s="147"/>
      <c r="AD115" s="147"/>
      <c r="AE115" s="147"/>
    </row>
    <row r="116" spans="11:31" ht="14.25">
      <c r="K116" s="147"/>
      <c r="L116" s="147"/>
      <c r="M116" s="147"/>
      <c r="N116" s="147"/>
      <c r="O116" s="147"/>
      <c r="P116" s="147"/>
      <c r="Q116" s="147"/>
      <c r="R116" s="147"/>
      <c r="S116" s="147"/>
      <c r="T116" s="147"/>
      <c r="U116" s="147"/>
      <c r="V116" s="147"/>
      <c r="W116" s="147"/>
      <c r="X116" s="147"/>
      <c r="Y116" s="147"/>
      <c r="Z116" s="147"/>
      <c r="AA116" s="147"/>
      <c r="AB116" s="147"/>
      <c r="AC116" s="147"/>
      <c r="AD116" s="147"/>
      <c r="AE116" s="147"/>
    </row>
    <row r="117" spans="11:31" ht="14.25">
      <c r="K117" s="147"/>
      <c r="L117" s="147"/>
      <c r="M117" s="147"/>
      <c r="N117" s="147"/>
      <c r="O117" s="147"/>
      <c r="P117" s="147"/>
      <c r="Q117" s="147"/>
      <c r="R117" s="147"/>
      <c r="S117" s="147"/>
      <c r="T117" s="147"/>
      <c r="U117" s="147"/>
      <c r="V117" s="147"/>
      <c r="W117" s="147"/>
      <c r="X117" s="147"/>
      <c r="Y117" s="147"/>
      <c r="Z117" s="147"/>
      <c r="AA117" s="147"/>
      <c r="AB117" s="147"/>
      <c r="AC117" s="147"/>
      <c r="AD117" s="147"/>
      <c r="AE117" s="147"/>
    </row>
    <row r="118" spans="11:31" ht="14.25">
      <c r="K118" s="147"/>
      <c r="L118" s="147"/>
      <c r="M118" s="147"/>
      <c r="N118" s="147"/>
      <c r="O118" s="147"/>
      <c r="P118" s="147"/>
      <c r="Q118" s="147"/>
      <c r="R118" s="147"/>
      <c r="S118" s="147"/>
      <c r="T118" s="147"/>
      <c r="U118" s="147"/>
      <c r="V118" s="147"/>
      <c r="W118" s="147"/>
      <c r="X118" s="147"/>
      <c r="Y118" s="147"/>
      <c r="Z118" s="147"/>
      <c r="AA118" s="147"/>
      <c r="AB118" s="147"/>
      <c r="AC118" s="147"/>
      <c r="AD118" s="147"/>
      <c r="AE118" s="147"/>
    </row>
    <row r="119" spans="11:31" ht="14.25">
      <c r="K119" s="147"/>
      <c r="L119" s="147"/>
      <c r="M119" s="147"/>
      <c r="N119" s="147"/>
      <c r="O119" s="147"/>
      <c r="P119" s="147"/>
      <c r="Q119" s="147"/>
      <c r="R119" s="147"/>
      <c r="S119" s="147"/>
      <c r="T119" s="147"/>
      <c r="U119" s="147"/>
      <c r="V119" s="147"/>
      <c r="W119" s="147"/>
      <c r="X119" s="147"/>
      <c r="Y119" s="147"/>
      <c r="Z119" s="147"/>
      <c r="AA119" s="147"/>
      <c r="AB119" s="147"/>
      <c r="AC119" s="147"/>
      <c r="AD119" s="147"/>
      <c r="AE119" s="147"/>
    </row>
    <row r="120" spans="11:31" ht="14.25">
      <c r="K120" s="147"/>
      <c r="L120" s="147"/>
      <c r="M120" s="147"/>
      <c r="N120" s="147"/>
      <c r="O120" s="147"/>
      <c r="P120" s="147"/>
      <c r="Q120" s="147"/>
      <c r="R120" s="147"/>
      <c r="S120" s="147"/>
      <c r="T120" s="147"/>
      <c r="U120" s="147"/>
      <c r="V120" s="147"/>
      <c r="W120" s="147"/>
      <c r="X120" s="147"/>
      <c r="Y120" s="147"/>
      <c r="Z120" s="147"/>
      <c r="AA120" s="147"/>
      <c r="AB120" s="147"/>
      <c r="AC120" s="147"/>
      <c r="AD120" s="147"/>
      <c r="AE120" s="147"/>
    </row>
    <row r="121" spans="11:31" ht="14.25">
      <c r="K121" s="147"/>
      <c r="L121" s="147"/>
      <c r="M121" s="147"/>
      <c r="N121" s="147"/>
      <c r="O121" s="147"/>
      <c r="P121" s="147"/>
      <c r="Q121" s="147"/>
      <c r="R121" s="147"/>
      <c r="S121" s="147"/>
      <c r="T121" s="147"/>
      <c r="U121" s="147"/>
      <c r="V121" s="147"/>
      <c r="W121" s="147"/>
      <c r="X121" s="147"/>
      <c r="Y121" s="147"/>
      <c r="Z121" s="147"/>
      <c r="AA121" s="147"/>
      <c r="AB121" s="147"/>
      <c r="AC121" s="147"/>
      <c r="AD121" s="147"/>
      <c r="AE121" s="147"/>
    </row>
    <row r="122" spans="11:31" ht="14.25">
      <c r="K122" s="147"/>
      <c r="L122" s="147"/>
      <c r="M122" s="147"/>
      <c r="N122" s="147"/>
      <c r="O122" s="147"/>
      <c r="P122" s="147"/>
      <c r="Q122" s="147"/>
      <c r="R122" s="147"/>
      <c r="S122" s="147"/>
      <c r="T122" s="147"/>
      <c r="U122" s="147"/>
      <c r="V122" s="147"/>
      <c r="W122" s="147"/>
      <c r="X122" s="147"/>
      <c r="Y122" s="147"/>
      <c r="Z122" s="147"/>
      <c r="AA122" s="147"/>
      <c r="AB122" s="147"/>
      <c r="AC122" s="147"/>
      <c r="AD122" s="147"/>
      <c r="AE122" s="147"/>
    </row>
    <row r="123" spans="11:31" ht="14.25">
      <c r="K123" s="147"/>
      <c r="L123" s="147"/>
      <c r="M123" s="147"/>
      <c r="N123" s="147"/>
      <c r="O123" s="147"/>
      <c r="P123" s="147"/>
      <c r="Q123" s="147"/>
      <c r="R123" s="147"/>
      <c r="S123" s="147"/>
      <c r="T123" s="147"/>
      <c r="U123" s="147"/>
      <c r="V123" s="147"/>
      <c r="W123" s="147"/>
      <c r="X123" s="147"/>
      <c r="Y123" s="147"/>
      <c r="Z123" s="147"/>
      <c r="AA123" s="147"/>
      <c r="AB123" s="147"/>
      <c r="AC123" s="147"/>
      <c r="AD123" s="147"/>
      <c r="AE123" s="147"/>
    </row>
    <row r="124" spans="11:31" ht="14.25">
      <c r="K124" s="147"/>
      <c r="L124" s="147"/>
      <c r="M124" s="147"/>
      <c r="N124" s="147"/>
      <c r="O124" s="147"/>
      <c r="P124" s="147"/>
      <c r="Q124" s="147"/>
      <c r="R124" s="147"/>
      <c r="S124" s="147"/>
      <c r="T124" s="147"/>
      <c r="U124" s="147"/>
      <c r="V124" s="147"/>
      <c r="W124" s="147"/>
      <c r="X124" s="147"/>
      <c r="Y124" s="147"/>
      <c r="Z124" s="147"/>
      <c r="AA124" s="147"/>
      <c r="AB124" s="147"/>
      <c r="AC124" s="147"/>
      <c r="AD124" s="147"/>
      <c r="AE124" s="147"/>
    </row>
    <row r="125" spans="11:31" ht="14.25">
      <c r="K125" s="147"/>
      <c r="L125" s="147"/>
      <c r="M125" s="147"/>
      <c r="N125" s="147"/>
      <c r="O125" s="147"/>
      <c r="P125" s="147"/>
      <c r="Q125" s="147"/>
      <c r="R125" s="147"/>
      <c r="S125" s="147"/>
      <c r="T125" s="147"/>
      <c r="U125" s="147"/>
      <c r="V125" s="147"/>
      <c r="W125" s="147"/>
      <c r="X125" s="147"/>
      <c r="Y125" s="147"/>
      <c r="Z125" s="147"/>
      <c r="AA125" s="147"/>
      <c r="AB125" s="147"/>
      <c r="AC125" s="147"/>
      <c r="AD125" s="147"/>
      <c r="AE125" s="147"/>
    </row>
    <row r="126" spans="11:31" ht="14.25">
      <c r="K126" s="147"/>
      <c r="L126" s="147"/>
      <c r="M126" s="147"/>
      <c r="N126" s="147"/>
      <c r="O126" s="147"/>
      <c r="P126" s="147"/>
      <c r="Q126" s="147"/>
      <c r="R126" s="147"/>
      <c r="S126" s="147"/>
      <c r="T126" s="147"/>
      <c r="U126" s="147"/>
      <c r="V126" s="147"/>
      <c r="W126" s="147"/>
      <c r="X126" s="147"/>
      <c r="Y126" s="147"/>
      <c r="Z126" s="147"/>
      <c r="AA126" s="147"/>
      <c r="AB126" s="147"/>
      <c r="AC126" s="147"/>
      <c r="AD126" s="147"/>
      <c r="AE126" s="147"/>
    </row>
    <row r="127" spans="11:31" ht="14.25">
      <c r="K127" s="147"/>
      <c r="L127" s="147"/>
      <c r="M127" s="147"/>
      <c r="N127" s="147"/>
      <c r="O127" s="147"/>
      <c r="P127" s="147"/>
      <c r="Q127" s="147"/>
      <c r="R127" s="147"/>
      <c r="S127" s="147"/>
      <c r="T127" s="147"/>
      <c r="U127" s="147"/>
      <c r="V127" s="147"/>
      <c r="W127" s="147"/>
      <c r="X127" s="147"/>
      <c r="Y127" s="147"/>
      <c r="Z127" s="147"/>
      <c r="AA127" s="147"/>
      <c r="AB127" s="147"/>
      <c r="AC127" s="147"/>
      <c r="AD127" s="147"/>
      <c r="AE127" s="147"/>
    </row>
    <row r="128" spans="11:31" ht="14.25">
      <c r="K128" s="147"/>
      <c r="L128" s="147"/>
      <c r="M128" s="147"/>
      <c r="N128" s="147"/>
      <c r="O128" s="147"/>
      <c r="P128" s="147"/>
      <c r="Q128" s="147"/>
      <c r="R128" s="147"/>
      <c r="S128" s="147"/>
      <c r="T128" s="147"/>
      <c r="U128" s="147"/>
      <c r="V128" s="147"/>
      <c r="W128" s="147"/>
      <c r="X128" s="147"/>
      <c r="Y128" s="147"/>
      <c r="Z128" s="147"/>
      <c r="AA128" s="147"/>
      <c r="AB128" s="147"/>
      <c r="AC128" s="147"/>
      <c r="AD128" s="147"/>
      <c r="AE128" s="147"/>
    </row>
    <row r="129" spans="11:31" ht="14.25">
      <c r="K129" s="147"/>
      <c r="L129" s="147"/>
      <c r="M129" s="147"/>
      <c r="N129" s="147"/>
      <c r="O129" s="147"/>
      <c r="P129" s="147"/>
      <c r="Q129" s="147"/>
      <c r="R129" s="147"/>
      <c r="S129" s="147"/>
      <c r="T129" s="147"/>
      <c r="U129" s="147"/>
      <c r="V129" s="147"/>
      <c r="W129" s="147"/>
      <c r="X129" s="147"/>
      <c r="Y129" s="147"/>
      <c r="Z129" s="147"/>
      <c r="AA129" s="147"/>
      <c r="AB129" s="147"/>
      <c r="AC129" s="147"/>
      <c r="AD129" s="147"/>
      <c r="AE129" s="147"/>
    </row>
    <row r="130" spans="11:31" ht="14.25">
      <c r="K130" s="147"/>
      <c r="L130" s="147"/>
      <c r="M130" s="147"/>
      <c r="N130" s="147"/>
      <c r="O130" s="147"/>
      <c r="P130" s="147"/>
      <c r="Q130" s="147"/>
      <c r="R130" s="147"/>
      <c r="S130" s="147"/>
      <c r="T130" s="147"/>
      <c r="U130" s="147"/>
      <c r="V130" s="147"/>
      <c r="W130" s="147"/>
      <c r="X130" s="147"/>
      <c r="Y130" s="147"/>
      <c r="Z130" s="147"/>
      <c r="AA130" s="147"/>
      <c r="AB130" s="147"/>
      <c r="AC130" s="147"/>
      <c r="AD130" s="147"/>
      <c r="AE130" s="147"/>
    </row>
    <row r="131" spans="11:31" ht="14.25">
      <c r="K131" s="147"/>
      <c r="L131" s="147"/>
      <c r="M131" s="147"/>
      <c r="N131" s="147"/>
      <c r="O131" s="147"/>
      <c r="P131" s="147"/>
      <c r="Q131" s="147"/>
      <c r="R131" s="147"/>
      <c r="S131" s="147"/>
      <c r="T131" s="147"/>
      <c r="U131" s="147"/>
      <c r="V131" s="147"/>
      <c r="W131" s="147"/>
      <c r="X131" s="147"/>
      <c r="Y131" s="147"/>
      <c r="Z131" s="147"/>
      <c r="AA131" s="147"/>
      <c r="AB131" s="147"/>
      <c r="AC131" s="147"/>
      <c r="AD131" s="147"/>
      <c r="AE131" s="147"/>
    </row>
    <row r="132" spans="11:31" ht="14.25">
      <c r="K132" s="147"/>
      <c r="L132" s="147"/>
      <c r="M132" s="147"/>
      <c r="N132" s="147"/>
      <c r="O132" s="147"/>
      <c r="P132" s="147"/>
      <c r="Q132" s="147"/>
      <c r="R132" s="147"/>
      <c r="S132" s="147"/>
      <c r="T132" s="147"/>
      <c r="U132" s="147"/>
      <c r="V132" s="147"/>
      <c r="W132" s="147"/>
      <c r="X132" s="147"/>
      <c r="Y132" s="147"/>
      <c r="Z132" s="147"/>
      <c r="AA132" s="147"/>
      <c r="AB132" s="147"/>
      <c r="AC132" s="147"/>
      <c r="AD132" s="147"/>
      <c r="AE132" s="147"/>
    </row>
    <row r="133" spans="11:31" ht="14.25">
      <c r="K133" s="147"/>
      <c r="L133" s="147"/>
      <c r="M133" s="147"/>
      <c r="N133" s="147"/>
      <c r="O133" s="147"/>
      <c r="P133" s="147"/>
      <c r="Q133" s="147"/>
      <c r="R133" s="147"/>
      <c r="S133" s="147"/>
      <c r="T133" s="147"/>
      <c r="U133" s="147"/>
      <c r="V133" s="147"/>
      <c r="W133" s="147"/>
      <c r="X133" s="147"/>
      <c r="Y133" s="147"/>
      <c r="Z133" s="147"/>
      <c r="AA133" s="147"/>
      <c r="AB133" s="147"/>
      <c r="AC133" s="147"/>
      <c r="AD133" s="147"/>
      <c r="AE133" s="147"/>
    </row>
    <row r="134" spans="11:31" ht="14.25">
      <c r="K134" s="147"/>
      <c r="L134" s="147"/>
      <c r="M134" s="147"/>
      <c r="N134" s="147"/>
      <c r="O134" s="147"/>
      <c r="P134" s="147"/>
      <c r="Q134" s="147"/>
      <c r="R134" s="147"/>
      <c r="S134" s="147"/>
      <c r="T134" s="147"/>
      <c r="U134" s="147"/>
      <c r="V134" s="147"/>
      <c r="W134" s="147"/>
      <c r="X134" s="147"/>
      <c r="Y134" s="147"/>
      <c r="Z134" s="147"/>
      <c r="AA134" s="147"/>
      <c r="AB134" s="147"/>
      <c r="AC134" s="147"/>
      <c r="AD134" s="147"/>
      <c r="AE134" s="147"/>
    </row>
    <row r="135" spans="11:31" ht="14.25">
      <c r="K135" s="147"/>
      <c r="L135" s="147"/>
      <c r="M135" s="147"/>
      <c r="N135" s="147"/>
      <c r="O135" s="147"/>
      <c r="P135" s="147"/>
      <c r="Q135" s="147"/>
      <c r="R135" s="147"/>
      <c r="S135" s="147"/>
      <c r="T135" s="147"/>
      <c r="U135" s="147"/>
      <c r="V135" s="147"/>
      <c r="W135" s="147"/>
      <c r="X135" s="147"/>
      <c r="Y135" s="147"/>
      <c r="Z135" s="147"/>
      <c r="AA135" s="147"/>
      <c r="AB135" s="147"/>
      <c r="AC135" s="147"/>
      <c r="AD135" s="147"/>
      <c r="AE135" s="147"/>
    </row>
    <row r="136" spans="11:31" ht="14.25">
      <c r="K136" s="147"/>
      <c r="L136" s="147"/>
      <c r="M136" s="147"/>
      <c r="N136" s="147"/>
      <c r="O136" s="147"/>
      <c r="P136" s="147"/>
      <c r="Q136" s="147"/>
      <c r="R136" s="147"/>
      <c r="S136" s="147"/>
      <c r="T136" s="147"/>
      <c r="U136" s="147"/>
      <c r="V136" s="147"/>
      <c r="W136" s="147"/>
      <c r="X136" s="147"/>
      <c r="Y136" s="147"/>
      <c r="Z136" s="147"/>
      <c r="AA136" s="147"/>
      <c r="AB136" s="147"/>
      <c r="AC136" s="147"/>
      <c r="AD136" s="147"/>
      <c r="AE136" s="147"/>
    </row>
    <row r="137" spans="11:31" ht="14.25">
      <c r="K137" s="147"/>
      <c r="L137" s="147"/>
      <c r="M137" s="147"/>
      <c r="N137" s="147"/>
      <c r="O137" s="147"/>
      <c r="P137" s="147"/>
      <c r="Q137" s="147"/>
      <c r="R137" s="147"/>
      <c r="S137" s="147"/>
      <c r="T137" s="147"/>
      <c r="U137" s="147"/>
      <c r="V137" s="147"/>
      <c r="W137" s="147"/>
      <c r="X137" s="147"/>
      <c r="Y137" s="147"/>
      <c r="Z137" s="147"/>
      <c r="AA137" s="147"/>
      <c r="AB137" s="147"/>
      <c r="AC137" s="147"/>
      <c r="AD137" s="147"/>
      <c r="AE137" s="147"/>
    </row>
    <row r="138" spans="11:31" ht="14.25">
      <c r="K138" s="147"/>
      <c r="L138" s="147"/>
      <c r="M138" s="147"/>
      <c r="N138" s="147"/>
      <c r="O138" s="147"/>
      <c r="P138" s="147"/>
      <c r="Q138" s="147"/>
      <c r="R138" s="147"/>
      <c r="S138" s="147"/>
      <c r="T138" s="147"/>
      <c r="U138" s="147"/>
      <c r="V138" s="147"/>
      <c r="W138" s="147"/>
      <c r="X138" s="147"/>
      <c r="Y138" s="147"/>
      <c r="Z138" s="147"/>
      <c r="AA138" s="147"/>
      <c r="AB138" s="147"/>
      <c r="AC138" s="147"/>
      <c r="AD138" s="147"/>
      <c r="AE138" s="147"/>
    </row>
    <row r="139" spans="11:31" ht="14.25">
      <c r="K139" s="147"/>
      <c r="L139" s="147"/>
      <c r="M139" s="147"/>
      <c r="N139" s="147"/>
      <c r="O139" s="147"/>
      <c r="P139" s="147"/>
      <c r="Q139" s="147"/>
      <c r="R139" s="147"/>
      <c r="S139" s="147"/>
      <c r="T139" s="147"/>
      <c r="U139" s="147"/>
      <c r="V139" s="147"/>
      <c r="W139" s="147"/>
      <c r="X139" s="147"/>
      <c r="Y139" s="147"/>
      <c r="Z139" s="147"/>
      <c r="AA139" s="147"/>
      <c r="AB139" s="147"/>
      <c r="AC139" s="147"/>
      <c r="AD139" s="147"/>
      <c r="AE139" s="147"/>
    </row>
    <row r="140" spans="11:31" ht="14.25">
      <c r="K140" s="147"/>
      <c r="L140" s="147"/>
      <c r="M140" s="147"/>
      <c r="N140" s="147"/>
      <c r="O140" s="147"/>
      <c r="P140" s="147"/>
      <c r="Q140" s="147"/>
      <c r="R140" s="147"/>
      <c r="S140" s="147"/>
      <c r="T140" s="147"/>
      <c r="U140" s="147"/>
      <c r="V140" s="147"/>
      <c r="W140" s="147"/>
      <c r="X140" s="147"/>
      <c r="Y140" s="147"/>
      <c r="Z140" s="147"/>
      <c r="AA140" s="147"/>
      <c r="AB140" s="147"/>
      <c r="AC140" s="147"/>
      <c r="AD140" s="147"/>
      <c r="AE140" s="147"/>
    </row>
    <row r="141" spans="11:31" ht="14.25">
      <c r="K141" s="147"/>
      <c r="L141" s="147"/>
      <c r="M141" s="147"/>
      <c r="N141" s="147"/>
      <c r="O141" s="147"/>
      <c r="P141" s="147"/>
      <c r="Q141" s="147"/>
      <c r="R141" s="147"/>
      <c r="S141" s="147"/>
      <c r="T141" s="147"/>
      <c r="U141" s="147"/>
      <c r="V141" s="147"/>
      <c r="W141" s="147"/>
      <c r="X141" s="147"/>
      <c r="Y141" s="147"/>
      <c r="Z141" s="147"/>
      <c r="AA141" s="147"/>
      <c r="AB141" s="147"/>
      <c r="AC141" s="147"/>
      <c r="AD141" s="147"/>
      <c r="AE141" s="147"/>
    </row>
    <row r="142" spans="11:31" ht="14.25">
      <c r="K142" s="147"/>
      <c r="L142" s="147"/>
      <c r="M142" s="147"/>
      <c r="N142" s="147"/>
      <c r="O142" s="147"/>
      <c r="P142" s="147"/>
      <c r="Q142" s="147"/>
      <c r="R142" s="147"/>
      <c r="S142" s="147"/>
      <c r="T142" s="147"/>
      <c r="U142" s="147"/>
      <c r="V142" s="147"/>
      <c r="W142" s="147"/>
      <c r="X142" s="147"/>
      <c r="Y142" s="147"/>
      <c r="Z142" s="147"/>
      <c r="AA142" s="147"/>
      <c r="AB142" s="147"/>
      <c r="AC142" s="147"/>
      <c r="AD142" s="147"/>
      <c r="AE142" s="147"/>
    </row>
    <row r="143" spans="11:31" ht="14.25">
      <c r="K143" s="147"/>
      <c r="L143" s="147"/>
      <c r="M143" s="147"/>
      <c r="N143" s="147"/>
      <c r="O143" s="147"/>
      <c r="P143" s="147"/>
      <c r="Q143" s="147"/>
      <c r="R143" s="147"/>
      <c r="S143" s="147"/>
      <c r="T143" s="147"/>
      <c r="U143" s="147"/>
      <c r="V143" s="147"/>
      <c r="W143" s="147"/>
      <c r="X143" s="147"/>
      <c r="Y143" s="147"/>
      <c r="Z143" s="147"/>
      <c r="AA143" s="147"/>
      <c r="AB143" s="147"/>
      <c r="AC143" s="147"/>
      <c r="AD143" s="147"/>
      <c r="AE143" s="147"/>
    </row>
    <row r="144" spans="11:31" ht="14.25">
      <c r="K144" s="147"/>
      <c r="L144" s="147"/>
      <c r="M144" s="147"/>
      <c r="N144" s="147"/>
      <c r="O144" s="147"/>
      <c r="P144" s="147"/>
      <c r="Q144" s="147"/>
      <c r="R144" s="147"/>
      <c r="S144" s="147"/>
      <c r="T144" s="147"/>
      <c r="U144" s="147"/>
      <c r="V144" s="147"/>
      <c r="W144" s="147"/>
      <c r="X144" s="147"/>
      <c r="Y144" s="147"/>
      <c r="Z144" s="147"/>
      <c r="AA144" s="147"/>
      <c r="AB144" s="147"/>
      <c r="AC144" s="147"/>
      <c r="AD144" s="147"/>
      <c r="AE144" s="147"/>
    </row>
    <row r="145" spans="11:31" ht="14.25">
      <c r="K145" s="147"/>
      <c r="L145" s="147"/>
      <c r="M145" s="147"/>
      <c r="N145" s="147"/>
      <c r="O145" s="147"/>
      <c r="P145" s="147"/>
      <c r="Q145" s="147"/>
      <c r="R145" s="147"/>
      <c r="S145" s="147"/>
      <c r="T145" s="147"/>
      <c r="U145" s="147"/>
      <c r="V145" s="147"/>
      <c r="W145" s="147"/>
      <c r="X145" s="147"/>
      <c r="Y145" s="147"/>
      <c r="Z145" s="147"/>
      <c r="AA145" s="147"/>
      <c r="AB145" s="147"/>
      <c r="AC145" s="147"/>
      <c r="AD145" s="147"/>
      <c r="AE145" s="147"/>
    </row>
    <row r="146" spans="11:31" ht="14.25">
      <c r="K146" s="147"/>
      <c r="L146" s="147"/>
      <c r="M146" s="147"/>
      <c r="N146" s="147"/>
      <c r="O146" s="147"/>
      <c r="P146" s="147"/>
      <c r="Q146" s="147"/>
      <c r="R146" s="147"/>
      <c r="S146" s="147"/>
      <c r="T146" s="147"/>
      <c r="U146" s="147"/>
      <c r="V146" s="147"/>
      <c r="W146" s="147"/>
      <c r="X146" s="147"/>
      <c r="Y146" s="147"/>
      <c r="Z146" s="147"/>
      <c r="AA146" s="147"/>
      <c r="AB146" s="147"/>
      <c r="AC146" s="147"/>
      <c r="AD146" s="147"/>
      <c r="AE146" s="147"/>
    </row>
    <row r="147" spans="11:31" ht="14.25">
      <c r="K147" s="147"/>
      <c r="L147" s="147"/>
      <c r="M147" s="147"/>
      <c r="N147" s="147"/>
      <c r="O147" s="147"/>
      <c r="P147" s="147"/>
      <c r="Q147" s="147"/>
      <c r="R147" s="147"/>
      <c r="S147" s="147"/>
      <c r="T147" s="147"/>
      <c r="U147" s="147"/>
      <c r="V147" s="147"/>
      <c r="W147" s="147"/>
      <c r="X147" s="147"/>
      <c r="Y147" s="147"/>
      <c r="Z147" s="147"/>
      <c r="AA147" s="147"/>
      <c r="AB147" s="147"/>
      <c r="AC147" s="147"/>
      <c r="AD147" s="147"/>
      <c r="AE147" s="147"/>
    </row>
    <row r="148" spans="11:31" ht="14.25">
      <c r="K148" s="147"/>
      <c r="L148" s="147"/>
      <c r="M148" s="147"/>
      <c r="N148" s="147"/>
      <c r="O148" s="147"/>
      <c r="P148" s="147"/>
      <c r="Q148" s="147"/>
      <c r="R148" s="147"/>
      <c r="S148" s="147"/>
      <c r="T148" s="147"/>
      <c r="U148" s="147"/>
      <c r="V148" s="147"/>
      <c r="W148" s="147"/>
      <c r="X148" s="147"/>
      <c r="Y148" s="147"/>
      <c r="Z148" s="147"/>
      <c r="AA148" s="147"/>
      <c r="AB148" s="147"/>
      <c r="AC148" s="147"/>
      <c r="AD148" s="147"/>
      <c r="AE148" s="147"/>
    </row>
    <row r="149" spans="11:31" ht="14.25">
      <c r="K149" s="147"/>
      <c r="L149" s="147"/>
      <c r="M149" s="147"/>
      <c r="N149" s="147"/>
      <c r="O149" s="147"/>
      <c r="P149" s="147"/>
      <c r="Q149" s="147"/>
      <c r="R149" s="147"/>
      <c r="S149" s="147"/>
      <c r="T149" s="147"/>
      <c r="U149" s="147"/>
      <c r="V149" s="147"/>
      <c r="W149" s="147"/>
      <c r="X149" s="147"/>
      <c r="Y149" s="147"/>
      <c r="Z149" s="147"/>
      <c r="AA149" s="147"/>
      <c r="AB149" s="147"/>
      <c r="AC149" s="147"/>
      <c r="AD149" s="147"/>
      <c r="AE149" s="147"/>
    </row>
    <row r="150" spans="11:31" ht="14.25">
      <c r="K150" s="147"/>
      <c r="L150" s="147"/>
      <c r="M150" s="147"/>
      <c r="N150" s="147"/>
      <c r="O150" s="147"/>
      <c r="P150" s="147"/>
      <c r="Q150" s="147"/>
      <c r="R150" s="147"/>
      <c r="S150" s="147"/>
      <c r="T150" s="147"/>
      <c r="U150" s="147"/>
      <c r="V150" s="147"/>
      <c r="W150" s="147"/>
      <c r="X150" s="147"/>
      <c r="Y150" s="147"/>
      <c r="Z150" s="147"/>
      <c r="AA150" s="147"/>
      <c r="AB150" s="147"/>
      <c r="AC150" s="147"/>
      <c r="AD150" s="147"/>
      <c r="AE150" s="147"/>
    </row>
    <row r="151" spans="11:31" ht="14.25">
      <c r="K151" s="147"/>
      <c r="L151" s="147"/>
      <c r="M151" s="147"/>
      <c r="N151" s="147"/>
      <c r="O151" s="147"/>
      <c r="P151" s="147"/>
      <c r="Q151" s="147"/>
      <c r="R151" s="147"/>
      <c r="S151" s="147"/>
      <c r="T151" s="147"/>
      <c r="U151" s="147"/>
      <c r="V151" s="147"/>
      <c r="W151" s="147"/>
      <c r="X151" s="147"/>
      <c r="Y151" s="147"/>
      <c r="Z151" s="147"/>
      <c r="AA151" s="147"/>
      <c r="AB151" s="147"/>
      <c r="AC151" s="147"/>
      <c r="AD151" s="147"/>
      <c r="AE151" s="147"/>
    </row>
    <row r="152" spans="11:31" ht="14.25">
      <c r="K152" s="147"/>
      <c r="L152" s="147"/>
      <c r="M152" s="147"/>
      <c r="N152" s="147"/>
      <c r="O152" s="147"/>
      <c r="P152" s="147"/>
      <c r="Q152" s="147"/>
      <c r="R152" s="147"/>
      <c r="S152" s="147"/>
      <c r="T152" s="147"/>
      <c r="U152" s="147"/>
      <c r="V152" s="147"/>
      <c r="W152" s="147"/>
      <c r="X152" s="147"/>
      <c r="Y152" s="147"/>
      <c r="Z152" s="147"/>
      <c r="AA152" s="147"/>
      <c r="AB152" s="147"/>
      <c r="AC152" s="147"/>
      <c r="AD152" s="147"/>
      <c r="AE152" s="147"/>
    </row>
    <row r="153" spans="11:31" ht="14.25">
      <c r="K153" s="147"/>
      <c r="L153" s="147"/>
      <c r="M153" s="147"/>
      <c r="N153" s="147"/>
      <c r="O153" s="147"/>
      <c r="P153" s="147"/>
      <c r="Q153" s="147"/>
      <c r="R153" s="147"/>
      <c r="S153" s="147"/>
      <c r="T153" s="147"/>
      <c r="U153" s="147"/>
      <c r="V153" s="147"/>
      <c r="W153" s="147"/>
      <c r="X153" s="147"/>
      <c r="Y153" s="147"/>
      <c r="Z153" s="147"/>
      <c r="AA153" s="147"/>
      <c r="AB153" s="147"/>
      <c r="AC153" s="147"/>
      <c r="AD153" s="147"/>
      <c r="AE153" s="147"/>
    </row>
    <row r="154" spans="11:31" ht="14.25">
      <c r="K154" s="147"/>
      <c r="L154" s="147"/>
      <c r="M154" s="147"/>
      <c r="N154" s="147"/>
      <c r="O154" s="147"/>
      <c r="P154" s="147"/>
      <c r="Q154" s="147"/>
      <c r="R154" s="147"/>
      <c r="S154" s="147"/>
      <c r="T154" s="147"/>
      <c r="U154" s="147"/>
      <c r="V154" s="147"/>
      <c r="W154" s="147"/>
      <c r="X154" s="147"/>
      <c r="Y154" s="147"/>
      <c r="Z154" s="147"/>
      <c r="AA154" s="147"/>
      <c r="AB154" s="147"/>
      <c r="AC154" s="147"/>
      <c r="AD154" s="147"/>
      <c r="AE154" s="147"/>
    </row>
    <row r="155" spans="11:31" ht="14.25">
      <c r="K155" s="147"/>
      <c r="L155" s="147"/>
      <c r="M155" s="147"/>
      <c r="N155" s="147"/>
      <c r="O155" s="147"/>
      <c r="P155" s="147"/>
      <c r="Q155" s="147"/>
      <c r="R155" s="147"/>
      <c r="S155" s="147"/>
      <c r="T155" s="147"/>
      <c r="U155" s="147"/>
      <c r="V155" s="147"/>
      <c r="W155" s="147"/>
      <c r="X155" s="147"/>
      <c r="Y155" s="147"/>
      <c r="Z155" s="147"/>
      <c r="AA155" s="147"/>
      <c r="AB155" s="147"/>
      <c r="AC155" s="147"/>
      <c r="AD155" s="147"/>
      <c r="AE155" s="147"/>
    </row>
    <row r="156" spans="11:31" ht="14.25">
      <c r="K156" s="147"/>
      <c r="L156" s="147"/>
      <c r="M156" s="147"/>
      <c r="N156" s="147"/>
      <c r="O156" s="147"/>
      <c r="P156" s="147"/>
      <c r="Q156" s="147"/>
      <c r="R156" s="147"/>
      <c r="S156" s="147"/>
      <c r="T156" s="147"/>
      <c r="U156" s="147"/>
      <c r="V156" s="147"/>
      <c r="W156" s="147"/>
      <c r="X156" s="147"/>
      <c r="Y156" s="147"/>
      <c r="Z156" s="147"/>
      <c r="AA156" s="147"/>
      <c r="AB156" s="147"/>
      <c r="AC156" s="147"/>
      <c r="AD156" s="147"/>
      <c r="AE156" s="147"/>
    </row>
    <row r="157" spans="11:31" ht="14.25">
      <c r="K157" s="147"/>
      <c r="L157" s="147"/>
      <c r="M157" s="147"/>
      <c r="N157" s="147"/>
      <c r="O157" s="147"/>
      <c r="P157" s="147"/>
      <c r="Q157" s="147"/>
      <c r="R157" s="147"/>
      <c r="S157" s="147"/>
      <c r="T157" s="147"/>
      <c r="U157" s="147"/>
      <c r="V157" s="147"/>
      <c r="W157" s="147"/>
      <c r="X157" s="147"/>
      <c r="Y157" s="147"/>
      <c r="Z157" s="147"/>
      <c r="AA157" s="147"/>
      <c r="AB157" s="147"/>
      <c r="AC157" s="147"/>
      <c r="AD157" s="147"/>
      <c r="AE157" s="147"/>
    </row>
    <row r="158" spans="11:31" ht="14.25">
      <c r="K158" s="147"/>
      <c r="L158" s="147"/>
      <c r="M158" s="147"/>
      <c r="N158" s="147"/>
      <c r="O158" s="147"/>
      <c r="P158" s="147"/>
      <c r="Q158" s="147"/>
      <c r="R158" s="147"/>
      <c r="S158" s="147"/>
      <c r="T158" s="147"/>
      <c r="U158" s="147"/>
      <c r="V158" s="147"/>
      <c r="W158" s="147"/>
      <c r="X158" s="147"/>
      <c r="Y158" s="147"/>
      <c r="Z158" s="147"/>
      <c r="AA158" s="147"/>
      <c r="AB158" s="147"/>
      <c r="AC158" s="147"/>
      <c r="AD158" s="147"/>
      <c r="AE158" s="147"/>
    </row>
    <row r="159" spans="11:31" ht="14.25">
      <c r="K159" s="147"/>
      <c r="L159" s="147"/>
      <c r="M159" s="147"/>
      <c r="N159" s="147"/>
      <c r="O159" s="147"/>
      <c r="P159" s="147"/>
      <c r="Q159" s="147"/>
      <c r="R159" s="147"/>
      <c r="S159" s="147"/>
      <c r="T159" s="147"/>
      <c r="U159" s="147"/>
      <c r="V159" s="147"/>
      <c r="W159" s="147"/>
      <c r="X159" s="147"/>
      <c r="Y159" s="147"/>
      <c r="Z159" s="147"/>
      <c r="AA159" s="147"/>
      <c r="AB159" s="147"/>
      <c r="AC159" s="147"/>
      <c r="AD159" s="147"/>
      <c r="AE159" s="147"/>
    </row>
    <row r="160" spans="11:31" ht="14.25">
      <c r="K160" s="147"/>
      <c r="L160" s="147"/>
      <c r="M160" s="147"/>
      <c r="N160" s="147"/>
      <c r="O160" s="147"/>
      <c r="P160" s="147"/>
      <c r="Q160" s="147"/>
      <c r="R160" s="147"/>
      <c r="S160" s="147"/>
      <c r="T160" s="147"/>
      <c r="U160" s="147"/>
      <c r="V160" s="147"/>
      <c r="W160" s="147"/>
      <c r="X160" s="147"/>
      <c r="Y160" s="147"/>
      <c r="Z160" s="147"/>
      <c r="AA160" s="147"/>
      <c r="AB160" s="147"/>
      <c r="AC160" s="147"/>
      <c r="AD160" s="147"/>
      <c r="AE160" s="147"/>
    </row>
    <row r="161" spans="11:31" ht="14.25">
      <c r="K161" s="147"/>
      <c r="L161" s="147"/>
      <c r="M161" s="147"/>
      <c r="N161" s="147"/>
      <c r="O161" s="147"/>
      <c r="P161" s="147"/>
      <c r="Q161" s="147"/>
      <c r="R161" s="147"/>
      <c r="S161" s="147"/>
      <c r="T161" s="147"/>
      <c r="U161" s="147"/>
      <c r="V161" s="147"/>
      <c r="W161" s="147"/>
      <c r="X161" s="147"/>
      <c r="Y161" s="147"/>
      <c r="Z161" s="147"/>
      <c r="AA161" s="147"/>
      <c r="AB161" s="147"/>
      <c r="AC161" s="147"/>
      <c r="AD161" s="147"/>
      <c r="AE161" s="147"/>
    </row>
    <row r="162" spans="11:31" ht="14.25">
      <c r="K162" s="147"/>
      <c r="L162" s="147"/>
      <c r="M162" s="147"/>
      <c r="N162" s="147"/>
      <c r="O162" s="147"/>
      <c r="P162" s="147"/>
      <c r="Q162" s="147"/>
      <c r="R162" s="147"/>
      <c r="S162" s="147"/>
      <c r="T162" s="147"/>
      <c r="U162" s="147"/>
      <c r="V162" s="147"/>
      <c r="W162" s="147"/>
      <c r="X162" s="147"/>
      <c r="Y162" s="147"/>
      <c r="Z162" s="147"/>
      <c r="AA162" s="147"/>
      <c r="AB162" s="147"/>
      <c r="AC162" s="147"/>
      <c r="AD162" s="147"/>
      <c r="AE162" s="147"/>
    </row>
    <row r="163" spans="11:31" ht="14.25">
      <c r="K163" s="147"/>
      <c r="L163" s="147"/>
      <c r="M163" s="147"/>
      <c r="N163" s="147"/>
      <c r="O163" s="147"/>
      <c r="P163" s="147"/>
      <c r="Q163" s="147"/>
      <c r="R163" s="147"/>
      <c r="S163" s="147"/>
      <c r="T163" s="147"/>
      <c r="U163" s="147"/>
      <c r="V163" s="147"/>
      <c r="W163" s="147"/>
      <c r="X163" s="147"/>
      <c r="Y163" s="147"/>
      <c r="Z163" s="147"/>
      <c r="AA163" s="147"/>
      <c r="AB163" s="147"/>
      <c r="AC163" s="147"/>
      <c r="AD163" s="147"/>
      <c r="AE163" s="147"/>
    </row>
    <row r="164" spans="11:31" ht="14.25">
      <c r="K164" s="147"/>
      <c r="L164" s="147"/>
      <c r="M164" s="147"/>
      <c r="N164" s="147"/>
      <c r="O164" s="147"/>
      <c r="P164" s="147"/>
      <c r="Q164" s="147"/>
      <c r="R164" s="147"/>
      <c r="S164" s="147"/>
      <c r="T164" s="147"/>
      <c r="U164" s="147"/>
      <c r="V164" s="147"/>
      <c r="W164" s="147"/>
      <c r="X164" s="147"/>
      <c r="Y164" s="147"/>
      <c r="Z164" s="147"/>
      <c r="AA164" s="147"/>
      <c r="AB164" s="147"/>
      <c r="AC164" s="147"/>
      <c r="AD164" s="147"/>
      <c r="AE164" s="147"/>
    </row>
    <row r="165" spans="11:31" ht="14.25">
      <c r="K165" s="147"/>
      <c r="L165" s="147"/>
      <c r="M165" s="147"/>
      <c r="N165" s="147"/>
      <c r="O165" s="147"/>
      <c r="P165" s="147"/>
      <c r="Q165" s="147"/>
      <c r="R165" s="147"/>
      <c r="S165" s="147"/>
      <c r="T165" s="147"/>
      <c r="U165" s="147"/>
      <c r="V165" s="147"/>
      <c r="W165" s="147"/>
      <c r="X165" s="147"/>
      <c r="Y165" s="147"/>
      <c r="Z165" s="147"/>
      <c r="AA165" s="147"/>
      <c r="AB165" s="147"/>
      <c r="AC165" s="147"/>
      <c r="AD165" s="147"/>
      <c r="AE165" s="147"/>
    </row>
    <row r="166" spans="11:31" ht="14.25">
      <c r="K166" s="147"/>
      <c r="L166" s="147"/>
      <c r="M166" s="147"/>
      <c r="N166" s="147"/>
      <c r="O166" s="147"/>
      <c r="P166" s="147"/>
      <c r="Q166" s="147"/>
      <c r="R166" s="147"/>
      <c r="S166" s="147"/>
      <c r="T166" s="147"/>
      <c r="U166" s="147"/>
      <c r="V166" s="147"/>
      <c r="W166" s="147"/>
      <c r="X166" s="147"/>
      <c r="Y166" s="147"/>
      <c r="Z166" s="147"/>
      <c r="AA166" s="147"/>
      <c r="AB166" s="147"/>
      <c r="AC166" s="147"/>
      <c r="AD166" s="147"/>
      <c r="AE166" s="147"/>
    </row>
    <row r="167" spans="11:31" ht="14.25">
      <c r="K167" s="147"/>
      <c r="L167" s="147"/>
      <c r="M167" s="147"/>
      <c r="N167" s="147"/>
      <c r="O167" s="147"/>
      <c r="P167" s="147"/>
      <c r="Q167" s="147"/>
      <c r="R167" s="147"/>
      <c r="S167" s="147"/>
      <c r="T167" s="147"/>
      <c r="U167" s="147"/>
      <c r="V167" s="147"/>
      <c r="W167" s="147"/>
      <c r="X167" s="147"/>
      <c r="Y167" s="147"/>
      <c r="Z167" s="147"/>
      <c r="AA167" s="147"/>
      <c r="AB167" s="147"/>
      <c r="AC167" s="147"/>
      <c r="AD167" s="147"/>
      <c r="AE167" s="147"/>
    </row>
    <row r="168" spans="11:31" ht="14.25">
      <c r="K168" s="147"/>
      <c r="L168" s="147"/>
      <c r="M168" s="147"/>
      <c r="N168" s="147"/>
      <c r="O168" s="147"/>
      <c r="P168" s="147"/>
      <c r="Q168" s="147"/>
      <c r="R168" s="147"/>
      <c r="S168" s="147"/>
      <c r="T168" s="147"/>
      <c r="U168" s="147"/>
      <c r="V168" s="147"/>
      <c r="W168" s="147"/>
      <c r="X168" s="147"/>
      <c r="Y168" s="147"/>
      <c r="Z168" s="147"/>
      <c r="AA168" s="147"/>
      <c r="AB168" s="147"/>
      <c r="AC168" s="147"/>
      <c r="AD168" s="147"/>
      <c r="AE168" s="147"/>
    </row>
    <row r="169" spans="11:31" ht="14.25">
      <c r="K169" s="147"/>
      <c r="L169" s="147"/>
      <c r="M169" s="147"/>
      <c r="N169" s="147"/>
      <c r="O169" s="147"/>
      <c r="P169" s="147"/>
      <c r="Q169" s="147"/>
      <c r="R169" s="147"/>
      <c r="S169" s="147"/>
      <c r="T169" s="147"/>
      <c r="U169" s="147"/>
      <c r="V169" s="147"/>
      <c r="W169" s="147"/>
      <c r="X169" s="147"/>
      <c r="Y169" s="147"/>
      <c r="Z169" s="147"/>
      <c r="AA169" s="147"/>
      <c r="AB169" s="147"/>
      <c r="AC169" s="147"/>
      <c r="AD169" s="147"/>
      <c r="AE169" s="147"/>
    </row>
    <row r="170" spans="11:31" ht="14.25">
      <c r="K170" s="147"/>
      <c r="L170" s="147"/>
      <c r="M170" s="147"/>
      <c r="N170" s="147"/>
      <c r="O170" s="147"/>
      <c r="P170" s="147"/>
      <c r="Q170" s="147"/>
      <c r="R170" s="147"/>
      <c r="S170" s="147"/>
      <c r="T170" s="147"/>
      <c r="U170" s="147"/>
      <c r="V170" s="147"/>
      <c r="W170" s="147"/>
      <c r="X170" s="147"/>
      <c r="Y170" s="147"/>
      <c r="Z170" s="147"/>
      <c r="AA170" s="147"/>
      <c r="AB170" s="147"/>
      <c r="AC170" s="147"/>
      <c r="AD170" s="147"/>
      <c r="AE170" s="147"/>
    </row>
    <row r="171" spans="11:31" ht="14.25">
      <c r="K171" s="147"/>
      <c r="L171" s="147"/>
      <c r="M171" s="147"/>
      <c r="N171" s="147"/>
      <c r="O171" s="147"/>
      <c r="P171" s="147"/>
      <c r="Q171" s="147"/>
      <c r="R171" s="147"/>
      <c r="S171" s="147"/>
      <c r="T171" s="147"/>
      <c r="U171" s="147"/>
      <c r="V171" s="147"/>
      <c r="W171" s="147"/>
      <c r="X171" s="147"/>
      <c r="Y171" s="147"/>
      <c r="Z171" s="147"/>
      <c r="AA171" s="147"/>
      <c r="AB171" s="147"/>
      <c r="AC171" s="147"/>
      <c r="AD171" s="147"/>
      <c r="AE171" s="147"/>
    </row>
    <row r="172" spans="11:31" ht="14.25">
      <c r="K172" s="147"/>
      <c r="L172" s="147"/>
      <c r="M172" s="147"/>
      <c r="N172" s="147"/>
      <c r="O172" s="147"/>
      <c r="P172" s="147"/>
      <c r="Q172" s="147"/>
      <c r="R172" s="147"/>
      <c r="S172" s="147"/>
      <c r="T172" s="147"/>
      <c r="U172" s="147"/>
      <c r="V172" s="147"/>
      <c r="W172" s="147"/>
      <c r="X172" s="147"/>
      <c r="Y172" s="147"/>
      <c r="Z172" s="147"/>
      <c r="AA172" s="147"/>
      <c r="AB172" s="147"/>
      <c r="AC172" s="147"/>
      <c r="AD172" s="147"/>
      <c r="AE172" s="147"/>
    </row>
    <row r="173" spans="11:31" ht="14.25">
      <c r="K173" s="147"/>
      <c r="L173" s="147"/>
      <c r="M173" s="147"/>
      <c r="N173" s="147"/>
      <c r="O173" s="147"/>
      <c r="P173" s="147"/>
      <c r="Q173" s="147"/>
      <c r="R173" s="147"/>
      <c r="S173" s="147"/>
      <c r="T173" s="147"/>
      <c r="U173" s="147"/>
      <c r="V173" s="147"/>
      <c r="W173" s="147"/>
      <c r="X173" s="147"/>
      <c r="Y173" s="147"/>
      <c r="Z173" s="147"/>
      <c r="AA173" s="147"/>
      <c r="AB173" s="147"/>
      <c r="AC173" s="147"/>
      <c r="AD173" s="147"/>
      <c r="AE173" s="147"/>
    </row>
    <row r="174" spans="11:31" ht="14.25">
      <c r="K174" s="147"/>
      <c r="L174" s="147"/>
      <c r="M174" s="147"/>
      <c r="N174" s="147"/>
      <c r="O174" s="147"/>
      <c r="P174" s="147"/>
      <c r="Q174" s="147"/>
      <c r="R174" s="147"/>
      <c r="S174" s="147"/>
      <c r="T174" s="147"/>
      <c r="U174" s="147"/>
      <c r="V174" s="147"/>
      <c r="W174" s="147"/>
      <c r="X174" s="147"/>
      <c r="Y174" s="147"/>
      <c r="Z174" s="147"/>
      <c r="AA174" s="147"/>
      <c r="AB174" s="147"/>
      <c r="AC174" s="147"/>
      <c r="AD174" s="147"/>
      <c r="AE174" s="147"/>
    </row>
    <row r="175" spans="11:31" ht="14.25">
      <c r="K175" s="147"/>
      <c r="L175" s="147"/>
      <c r="M175" s="147"/>
      <c r="N175" s="147"/>
      <c r="O175" s="147"/>
      <c r="P175" s="147"/>
      <c r="Q175" s="147"/>
      <c r="R175" s="147"/>
      <c r="S175" s="147"/>
      <c r="T175" s="147"/>
      <c r="U175" s="147"/>
      <c r="V175" s="147"/>
      <c r="W175" s="147"/>
      <c r="X175" s="147"/>
      <c r="Y175" s="147"/>
      <c r="Z175" s="147"/>
      <c r="AA175" s="147"/>
      <c r="AB175" s="147"/>
      <c r="AC175" s="147"/>
      <c r="AD175" s="147"/>
      <c r="AE175" s="147"/>
    </row>
    <row r="176" spans="11:31" ht="14.25">
      <c r="K176" s="147"/>
      <c r="L176" s="147"/>
      <c r="M176" s="147"/>
      <c r="N176" s="147"/>
      <c r="O176" s="147"/>
      <c r="P176" s="147"/>
      <c r="Q176" s="147"/>
      <c r="R176" s="147"/>
      <c r="S176" s="147"/>
      <c r="T176" s="147"/>
      <c r="U176" s="147"/>
      <c r="V176" s="147"/>
      <c r="W176" s="147"/>
      <c r="X176" s="147"/>
      <c r="Y176" s="147"/>
      <c r="Z176" s="147"/>
      <c r="AA176" s="147"/>
      <c r="AB176" s="147"/>
      <c r="AC176" s="147"/>
      <c r="AD176" s="147"/>
      <c r="AE176" s="147"/>
    </row>
    <row r="177" spans="11:31" ht="14.25">
      <c r="K177" s="147"/>
      <c r="L177" s="147"/>
      <c r="M177" s="147"/>
      <c r="N177" s="147"/>
      <c r="O177" s="147"/>
      <c r="P177" s="147"/>
      <c r="Q177" s="147"/>
      <c r="R177" s="147"/>
      <c r="S177" s="147"/>
      <c r="T177" s="147"/>
      <c r="U177" s="147"/>
      <c r="V177" s="147"/>
      <c r="W177" s="147"/>
      <c r="X177" s="147"/>
      <c r="Y177" s="147"/>
      <c r="Z177" s="147"/>
      <c r="AA177" s="147"/>
      <c r="AB177" s="147"/>
      <c r="AC177" s="147"/>
      <c r="AD177" s="147"/>
      <c r="AE177" s="147"/>
    </row>
    <row r="178" spans="11:31" ht="14.25">
      <c r="K178" s="147"/>
      <c r="L178" s="147"/>
      <c r="M178" s="147"/>
      <c r="N178" s="147"/>
      <c r="O178" s="147"/>
      <c r="P178" s="147"/>
      <c r="Q178" s="147"/>
      <c r="R178" s="147"/>
      <c r="S178" s="147"/>
      <c r="T178" s="147"/>
      <c r="U178" s="147"/>
      <c r="V178" s="147"/>
      <c r="W178" s="147"/>
      <c r="X178" s="147"/>
      <c r="Y178" s="147"/>
      <c r="Z178" s="147"/>
      <c r="AA178" s="147"/>
      <c r="AB178" s="147"/>
      <c r="AC178" s="147"/>
      <c r="AD178" s="147"/>
      <c r="AE178" s="147"/>
    </row>
    <row r="179" spans="11:31" ht="14.25">
      <c r="K179" s="147"/>
      <c r="L179" s="147"/>
      <c r="M179" s="147"/>
      <c r="N179" s="147"/>
      <c r="O179" s="147"/>
      <c r="P179" s="147"/>
      <c r="Q179" s="147"/>
      <c r="R179" s="147"/>
      <c r="S179" s="147"/>
      <c r="T179" s="147"/>
      <c r="U179" s="147"/>
      <c r="V179" s="147"/>
      <c r="W179" s="147"/>
      <c r="X179" s="147"/>
      <c r="Y179" s="147"/>
      <c r="Z179" s="147"/>
      <c r="AA179" s="147"/>
      <c r="AB179" s="147"/>
      <c r="AC179" s="147"/>
      <c r="AD179" s="147"/>
      <c r="AE179" s="147"/>
    </row>
    <row r="180" spans="11:31" ht="14.25">
      <c r="K180" s="147"/>
      <c r="L180" s="147"/>
      <c r="M180" s="147"/>
      <c r="N180" s="147"/>
      <c r="O180" s="147"/>
      <c r="P180" s="147"/>
      <c r="Q180" s="147"/>
      <c r="R180" s="147"/>
      <c r="S180" s="147"/>
      <c r="T180" s="147"/>
      <c r="U180" s="147"/>
      <c r="V180" s="147"/>
      <c r="W180" s="147"/>
      <c r="X180" s="147"/>
      <c r="Y180" s="147"/>
      <c r="Z180" s="147"/>
      <c r="AA180" s="147"/>
      <c r="AB180" s="147"/>
      <c r="AC180" s="147"/>
      <c r="AD180" s="147"/>
      <c r="AE180" s="147"/>
    </row>
    <row r="181" spans="11:31" ht="14.25">
      <c r="K181" s="147"/>
      <c r="L181" s="147"/>
      <c r="M181" s="147"/>
      <c r="N181" s="147"/>
      <c r="O181" s="147"/>
      <c r="P181" s="147"/>
      <c r="Q181" s="147"/>
      <c r="R181" s="147"/>
      <c r="S181" s="147"/>
      <c r="T181" s="147"/>
      <c r="U181" s="147"/>
      <c r="V181" s="147"/>
      <c r="W181" s="147"/>
      <c r="X181" s="147"/>
      <c r="Y181" s="147"/>
      <c r="Z181" s="147"/>
      <c r="AA181" s="147"/>
      <c r="AB181" s="147"/>
      <c r="AC181" s="147"/>
      <c r="AD181" s="147"/>
      <c r="AE181" s="147"/>
    </row>
    <row r="182" spans="11:31" ht="14.25">
      <c r="K182" s="147"/>
      <c r="L182" s="147"/>
      <c r="M182" s="147"/>
      <c r="N182" s="147"/>
      <c r="O182" s="147"/>
      <c r="P182" s="147"/>
      <c r="Q182" s="147"/>
      <c r="R182" s="147"/>
      <c r="S182" s="147"/>
      <c r="T182" s="147"/>
      <c r="U182" s="147"/>
      <c r="V182" s="147"/>
      <c r="W182" s="147"/>
      <c r="X182" s="147"/>
      <c r="Y182" s="147"/>
      <c r="Z182" s="147"/>
      <c r="AA182" s="147"/>
      <c r="AB182" s="147"/>
      <c r="AC182" s="147"/>
      <c r="AD182" s="147"/>
      <c r="AE182" s="147"/>
    </row>
    <row r="183" spans="11:31" ht="14.25">
      <c r="K183" s="147"/>
      <c r="L183" s="147"/>
      <c r="M183" s="147"/>
      <c r="N183" s="147"/>
      <c r="O183" s="147"/>
      <c r="P183" s="147"/>
      <c r="Q183" s="147"/>
      <c r="R183" s="147"/>
      <c r="S183" s="147"/>
      <c r="T183" s="147"/>
      <c r="U183" s="147"/>
      <c r="V183" s="147"/>
      <c r="W183" s="147"/>
      <c r="X183" s="147"/>
      <c r="Y183" s="147"/>
      <c r="Z183" s="147"/>
      <c r="AA183" s="147"/>
      <c r="AB183" s="147"/>
      <c r="AC183" s="147"/>
      <c r="AD183" s="147"/>
      <c r="AE183" s="147"/>
    </row>
    <row r="184" spans="11:31" ht="14.25">
      <c r="K184" s="147"/>
      <c r="L184" s="147"/>
      <c r="M184" s="147"/>
      <c r="N184" s="147"/>
      <c r="O184" s="147"/>
      <c r="P184" s="147"/>
      <c r="Q184" s="147"/>
      <c r="R184" s="147"/>
      <c r="S184" s="147"/>
      <c r="T184" s="147"/>
      <c r="U184" s="147"/>
      <c r="V184" s="147"/>
      <c r="W184" s="147"/>
      <c r="X184" s="147"/>
      <c r="Y184" s="147"/>
      <c r="Z184" s="147"/>
      <c r="AA184" s="147"/>
      <c r="AB184" s="147"/>
      <c r="AC184" s="147"/>
      <c r="AD184" s="147"/>
      <c r="AE184" s="147"/>
    </row>
    <row r="185" spans="11:31" ht="14.25">
      <c r="K185" s="147"/>
      <c r="L185" s="147"/>
      <c r="M185" s="147"/>
      <c r="N185" s="147"/>
      <c r="O185" s="147"/>
      <c r="P185" s="147"/>
      <c r="Q185" s="147"/>
      <c r="R185" s="147"/>
      <c r="S185" s="147"/>
      <c r="T185" s="147"/>
      <c r="U185" s="147"/>
      <c r="V185" s="147"/>
      <c r="W185" s="147"/>
      <c r="X185" s="147"/>
      <c r="Y185" s="147"/>
      <c r="Z185" s="147"/>
      <c r="AA185" s="147"/>
      <c r="AB185" s="147"/>
      <c r="AC185" s="147"/>
      <c r="AD185" s="147"/>
      <c r="AE185" s="147"/>
    </row>
    <row r="186" spans="11:31" ht="14.25">
      <c r="K186" s="147"/>
      <c r="L186" s="147"/>
      <c r="M186" s="147"/>
      <c r="N186" s="147"/>
      <c r="O186" s="147"/>
      <c r="P186" s="147"/>
      <c r="Q186" s="147"/>
      <c r="R186" s="147"/>
      <c r="S186" s="147"/>
      <c r="T186" s="147"/>
      <c r="U186" s="147"/>
      <c r="V186" s="147"/>
      <c r="W186" s="147"/>
      <c r="X186" s="147"/>
      <c r="Y186" s="147"/>
      <c r="Z186" s="147"/>
      <c r="AA186" s="147"/>
      <c r="AB186" s="147"/>
      <c r="AC186" s="147"/>
      <c r="AD186" s="147"/>
      <c r="AE186" s="147"/>
    </row>
    <row r="187" spans="11:31" ht="14.25">
      <c r="K187" s="147"/>
      <c r="L187" s="147"/>
      <c r="M187" s="147"/>
      <c r="N187" s="147"/>
      <c r="O187" s="147"/>
      <c r="P187" s="147"/>
      <c r="Q187" s="147"/>
      <c r="R187" s="147"/>
      <c r="S187" s="147"/>
      <c r="T187" s="147"/>
      <c r="U187" s="147"/>
      <c r="V187" s="147"/>
      <c r="W187" s="147"/>
      <c r="X187" s="147"/>
      <c r="Y187" s="147"/>
      <c r="Z187" s="147"/>
      <c r="AA187" s="147"/>
      <c r="AB187" s="147"/>
      <c r="AC187" s="147"/>
      <c r="AD187" s="147"/>
      <c r="AE187" s="147"/>
    </row>
    <row r="188" spans="11:31" ht="14.25">
      <c r="K188" s="147"/>
      <c r="L188" s="147"/>
      <c r="M188" s="147"/>
      <c r="N188" s="147"/>
      <c r="O188" s="147"/>
      <c r="P188" s="147"/>
      <c r="Q188" s="147"/>
      <c r="R188" s="147"/>
      <c r="S188" s="147"/>
      <c r="T188" s="147"/>
      <c r="U188" s="147"/>
      <c r="V188" s="147"/>
      <c r="W188" s="147"/>
      <c r="X188" s="147"/>
      <c r="Y188" s="147"/>
      <c r="Z188" s="147"/>
      <c r="AA188" s="147"/>
      <c r="AB188" s="147"/>
      <c r="AC188" s="147"/>
      <c r="AD188" s="147"/>
      <c r="AE188" s="147"/>
    </row>
    <row r="189" spans="11:31" ht="14.25">
      <c r="K189" s="147"/>
      <c r="L189" s="147"/>
      <c r="M189" s="147"/>
      <c r="N189" s="147"/>
      <c r="O189" s="147"/>
      <c r="P189" s="147"/>
      <c r="Q189" s="147"/>
      <c r="R189" s="147"/>
      <c r="S189" s="147"/>
      <c r="T189" s="147"/>
      <c r="U189" s="147"/>
      <c r="V189" s="147"/>
      <c r="W189" s="147"/>
      <c r="X189" s="147"/>
      <c r="Y189" s="147"/>
      <c r="Z189" s="147"/>
      <c r="AA189" s="147"/>
      <c r="AB189" s="147"/>
      <c r="AC189" s="147"/>
      <c r="AD189" s="147"/>
      <c r="AE189" s="147"/>
    </row>
    <row r="190" spans="11:31" ht="14.25">
      <c r="K190" s="147"/>
      <c r="L190" s="147"/>
      <c r="M190" s="147"/>
      <c r="N190" s="147"/>
      <c r="O190" s="147"/>
      <c r="P190" s="147"/>
      <c r="Q190" s="147"/>
      <c r="R190" s="147"/>
      <c r="S190" s="147"/>
      <c r="T190" s="147"/>
      <c r="U190" s="147"/>
      <c r="V190" s="147"/>
      <c r="W190" s="147"/>
      <c r="X190" s="147"/>
      <c r="Y190" s="147"/>
      <c r="Z190" s="147"/>
      <c r="AA190" s="147"/>
      <c r="AB190" s="147"/>
      <c r="AC190" s="147"/>
      <c r="AD190" s="147"/>
      <c r="AE190" s="147"/>
    </row>
    <row r="191" spans="11:31" ht="14.25">
      <c r="K191" s="147"/>
      <c r="L191" s="147"/>
      <c r="M191" s="147"/>
      <c r="N191" s="147"/>
      <c r="O191" s="147"/>
      <c r="P191" s="147"/>
      <c r="Q191" s="147"/>
      <c r="R191" s="147"/>
      <c r="S191" s="147"/>
      <c r="T191" s="147"/>
      <c r="U191" s="147"/>
      <c r="V191" s="147"/>
      <c r="W191" s="147"/>
      <c r="X191" s="147"/>
      <c r="Y191" s="147"/>
      <c r="Z191" s="147"/>
      <c r="AA191" s="147"/>
      <c r="AB191" s="147"/>
      <c r="AC191" s="147"/>
      <c r="AD191" s="147"/>
      <c r="AE191" s="147"/>
    </row>
    <row r="192" spans="11:31" ht="14.25">
      <c r="K192" s="147"/>
      <c r="L192" s="147"/>
      <c r="M192" s="147"/>
      <c r="N192" s="147"/>
      <c r="O192" s="147"/>
      <c r="P192" s="147"/>
      <c r="Q192" s="147"/>
      <c r="R192" s="147"/>
      <c r="S192" s="147"/>
      <c r="T192" s="147"/>
      <c r="U192" s="147"/>
      <c r="V192" s="147"/>
      <c r="W192" s="147"/>
      <c r="X192" s="147"/>
      <c r="Y192" s="147"/>
      <c r="Z192" s="147"/>
      <c r="AA192" s="147"/>
      <c r="AB192" s="147"/>
      <c r="AC192" s="147"/>
      <c r="AD192" s="147"/>
      <c r="AE192" s="147"/>
    </row>
    <row r="193" spans="11:31" ht="14.25">
      <c r="K193" s="147"/>
      <c r="L193" s="147"/>
      <c r="M193" s="147"/>
      <c r="N193" s="147"/>
      <c r="O193" s="147"/>
      <c r="P193" s="147"/>
      <c r="Q193" s="147"/>
      <c r="R193" s="147"/>
      <c r="S193" s="147"/>
      <c r="T193" s="147"/>
      <c r="U193" s="147"/>
      <c r="V193" s="147"/>
      <c r="W193" s="147"/>
      <c r="X193" s="147"/>
      <c r="Y193" s="147"/>
      <c r="Z193" s="147"/>
      <c r="AA193" s="147"/>
      <c r="AB193" s="147"/>
      <c r="AC193" s="147"/>
      <c r="AD193" s="147"/>
      <c r="AE193" s="147"/>
    </row>
    <row r="194" spans="11:31" ht="14.25">
      <c r="K194" s="147"/>
      <c r="L194" s="147"/>
      <c r="M194" s="147"/>
      <c r="N194" s="147"/>
      <c r="O194" s="147"/>
      <c r="P194" s="147"/>
      <c r="Q194" s="147"/>
      <c r="R194" s="147"/>
      <c r="S194" s="147"/>
      <c r="T194" s="147"/>
      <c r="U194" s="147"/>
      <c r="V194" s="147"/>
      <c r="W194" s="147"/>
      <c r="X194" s="147"/>
      <c r="Y194" s="147"/>
      <c r="Z194" s="147"/>
      <c r="AA194" s="147"/>
      <c r="AB194" s="147"/>
      <c r="AC194" s="147"/>
      <c r="AD194" s="147"/>
      <c r="AE194" s="147"/>
    </row>
    <row r="195" spans="11:31" ht="14.25">
      <c r="K195" s="147"/>
      <c r="L195" s="147"/>
      <c r="M195" s="147"/>
      <c r="N195" s="147"/>
      <c r="O195" s="147"/>
      <c r="P195" s="147"/>
      <c r="Q195" s="147"/>
      <c r="R195" s="147"/>
      <c r="S195" s="147"/>
      <c r="T195" s="147"/>
      <c r="U195" s="147"/>
      <c r="V195" s="147"/>
      <c r="W195" s="147"/>
      <c r="X195" s="147"/>
      <c r="Y195" s="147"/>
      <c r="Z195" s="147"/>
      <c r="AA195" s="147"/>
      <c r="AB195" s="147"/>
      <c r="AC195" s="147"/>
      <c r="AD195" s="147"/>
      <c r="AE195" s="147"/>
    </row>
    <row r="196" spans="11:31" ht="14.25">
      <c r="K196" s="147"/>
      <c r="L196" s="147"/>
      <c r="M196" s="147"/>
      <c r="N196" s="147"/>
      <c r="O196" s="147"/>
      <c r="P196" s="147"/>
      <c r="Q196" s="147"/>
      <c r="R196" s="147"/>
      <c r="S196" s="147"/>
      <c r="T196" s="147"/>
      <c r="U196" s="147"/>
      <c r="V196" s="147"/>
      <c r="W196" s="147"/>
      <c r="X196" s="147"/>
      <c r="Y196" s="147"/>
      <c r="Z196" s="147"/>
      <c r="AA196" s="147"/>
      <c r="AB196" s="147"/>
      <c r="AC196" s="147"/>
      <c r="AD196" s="147"/>
      <c r="AE196" s="147"/>
    </row>
    <row r="197" spans="11:31" ht="14.25">
      <c r="K197" s="147"/>
      <c r="L197" s="147"/>
      <c r="M197" s="147"/>
      <c r="N197" s="147"/>
      <c r="O197" s="147"/>
      <c r="P197" s="147"/>
      <c r="Q197" s="147"/>
      <c r="R197" s="147"/>
      <c r="S197" s="147"/>
      <c r="T197" s="147"/>
      <c r="U197" s="147"/>
      <c r="V197" s="147"/>
      <c r="W197" s="147"/>
      <c r="X197" s="147"/>
      <c r="Y197" s="147"/>
      <c r="Z197" s="147"/>
      <c r="AA197" s="147"/>
      <c r="AB197" s="147"/>
      <c r="AC197" s="147"/>
      <c r="AD197" s="147"/>
      <c r="AE197" s="147"/>
    </row>
    <row r="198" spans="11:31" ht="14.25">
      <c r="K198" s="147"/>
      <c r="L198" s="147"/>
      <c r="M198" s="147"/>
      <c r="N198" s="147"/>
      <c r="O198" s="147"/>
      <c r="P198" s="147"/>
      <c r="Q198" s="147"/>
      <c r="R198" s="147"/>
      <c r="S198" s="147"/>
      <c r="T198" s="147"/>
      <c r="U198" s="147"/>
      <c r="V198" s="147"/>
      <c r="W198" s="147"/>
      <c r="X198" s="147"/>
      <c r="Y198" s="147"/>
      <c r="Z198" s="147"/>
      <c r="AA198" s="147"/>
      <c r="AB198" s="147"/>
      <c r="AC198" s="147"/>
      <c r="AD198" s="147"/>
      <c r="AE198" s="147"/>
    </row>
    <row r="199" spans="11:31" ht="14.25">
      <c r="K199" s="147"/>
      <c r="L199" s="147"/>
      <c r="M199" s="147"/>
      <c r="N199" s="147"/>
      <c r="O199" s="147"/>
      <c r="P199" s="147"/>
      <c r="Q199" s="147"/>
      <c r="R199" s="147"/>
      <c r="S199" s="147"/>
      <c r="T199" s="147"/>
      <c r="U199" s="147"/>
      <c r="V199" s="147"/>
      <c r="W199" s="147"/>
      <c r="X199" s="147"/>
      <c r="Y199" s="147"/>
      <c r="Z199" s="147"/>
      <c r="AA199" s="147"/>
      <c r="AB199" s="147"/>
      <c r="AC199" s="147"/>
      <c r="AD199" s="147"/>
      <c r="AE199" s="147"/>
    </row>
    <row r="200" spans="11:31" ht="14.25">
      <c r="K200" s="147"/>
      <c r="L200" s="147"/>
      <c r="M200" s="147"/>
      <c r="N200" s="147"/>
      <c r="O200" s="147"/>
      <c r="P200" s="147"/>
      <c r="Q200" s="147"/>
      <c r="R200" s="147"/>
      <c r="S200" s="147"/>
      <c r="T200" s="147"/>
      <c r="U200" s="147"/>
      <c r="V200" s="147"/>
      <c r="W200" s="147"/>
      <c r="X200" s="147"/>
      <c r="Y200" s="147"/>
      <c r="Z200" s="147"/>
      <c r="AA200" s="147"/>
      <c r="AB200" s="147"/>
      <c r="AC200" s="147"/>
      <c r="AD200" s="147"/>
      <c r="AE200" s="147"/>
    </row>
    <row r="201" spans="11:31" ht="14.25">
      <c r="K201" s="147"/>
      <c r="L201" s="147"/>
      <c r="M201" s="147"/>
      <c r="N201" s="147"/>
      <c r="O201" s="147"/>
      <c r="P201" s="147"/>
      <c r="Q201" s="147"/>
      <c r="R201" s="147"/>
      <c r="S201" s="147"/>
      <c r="T201" s="147"/>
      <c r="U201" s="147"/>
      <c r="V201" s="147"/>
      <c r="W201" s="147"/>
      <c r="X201" s="147"/>
      <c r="Y201" s="147"/>
      <c r="Z201" s="147"/>
      <c r="AA201" s="147"/>
      <c r="AB201" s="147"/>
      <c r="AC201" s="147"/>
      <c r="AD201" s="147"/>
      <c r="AE201" s="147"/>
    </row>
    <row r="202" spans="11:31" ht="14.25">
      <c r="K202" s="147"/>
      <c r="L202" s="147"/>
      <c r="M202" s="147"/>
      <c r="N202" s="147"/>
      <c r="O202" s="147"/>
      <c r="P202" s="147"/>
      <c r="Q202" s="147"/>
      <c r="R202" s="147"/>
      <c r="S202" s="147"/>
      <c r="T202" s="147"/>
      <c r="U202" s="147"/>
      <c r="V202" s="147"/>
      <c r="W202" s="147"/>
      <c r="X202" s="147"/>
      <c r="Y202" s="147"/>
      <c r="Z202" s="147"/>
      <c r="AA202" s="147"/>
      <c r="AB202" s="147"/>
      <c r="AC202" s="147"/>
      <c r="AD202" s="147"/>
      <c r="AE202" s="147"/>
    </row>
    <row r="203" spans="11:31" ht="14.25">
      <c r="K203" s="147"/>
      <c r="L203" s="147"/>
      <c r="M203" s="147"/>
      <c r="N203" s="147"/>
      <c r="O203" s="147"/>
      <c r="P203" s="147"/>
      <c r="Q203" s="147"/>
      <c r="R203" s="147"/>
      <c r="S203" s="147"/>
      <c r="T203" s="147"/>
      <c r="U203" s="147"/>
      <c r="V203" s="147"/>
      <c r="W203" s="147"/>
      <c r="X203" s="147"/>
      <c r="Y203" s="147"/>
      <c r="Z203" s="147"/>
      <c r="AA203" s="147"/>
      <c r="AB203" s="147"/>
      <c r="AC203" s="147"/>
      <c r="AD203" s="147"/>
      <c r="AE203" s="147"/>
    </row>
    <row r="204" spans="11:31" ht="14.25">
      <c r="K204" s="147"/>
      <c r="L204" s="147"/>
      <c r="M204" s="147"/>
      <c r="N204" s="147"/>
      <c r="O204" s="147"/>
      <c r="P204" s="147"/>
      <c r="Q204" s="147"/>
      <c r="R204" s="147"/>
      <c r="S204" s="147"/>
      <c r="T204" s="147"/>
      <c r="U204" s="147"/>
      <c r="V204" s="147"/>
      <c r="W204" s="147"/>
      <c r="X204" s="147"/>
      <c r="Y204" s="147"/>
      <c r="Z204" s="147"/>
      <c r="AA204" s="147"/>
      <c r="AB204" s="147"/>
      <c r="AC204" s="147"/>
      <c r="AD204" s="147"/>
      <c r="AE204" s="147"/>
    </row>
    <row r="205" spans="11:31" ht="14.25">
      <c r="K205" s="147"/>
      <c r="L205" s="147"/>
      <c r="M205" s="147"/>
      <c r="N205" s="147"/>
      <c r="O205" s="147"/>
      <c r="P205" s="147"/>
      <c r="Q205" s="147"/>
      <c r="R205" s="147"/>
      <c r="S205" s="147"/>
      <c r="T205" s="147"/>
      <c r="U205" s="147"/>
      <c r="V205" s="147"/>
      <c r="W205" s="147"/>
      <c r="X205" s="147"/>
      <c r="Y205" s="147"/>
      <c r="Z205" s="147"/>
      <c r="AA205" s="147"/>
      <c r="AB205" s="147"/>
      <c r="AC205" s="147"/>
      <c r="AD205" s="147"/>
      <c r="AE205" s="147"/>
    </row>
    <row r="206" spans="11:31" ht="14.25">
      <c r="K206" s="147"/>
      <c r="L206" s="147"/>
      <c r="M206" s="147"/>
      <c r="N206" s="147"/>
      <c r="O206" s="147"/>
      <c r="P206" s="147"/>
      <c r="Q206" s="147"/>
      <c r="R206" s="147"/>
      <c r="S206" s="147"/>
      <c r="T206" s="147"/>
      <c r="U206" s="147"/>
      <c r="V206" s="147"/>
      <c r="W206" s="147"/>
      <c r="X206" s="147"/>
      <c r="Y206" s="147"/>
      <c r="Z206" s="147"/>
      <c r="AA206" s="147"/>
      <c r="AB206" s="147"/>
      <c r="AC206" s="147"/>
      <c r="AD206" s="147"/>
      <c r="AE206" s="147"/>
    </row>
    <row r="207" spans="11:31" ht="14.25">
      <c r="K207" s="147"/>
      <c r="L207" s="147"/>
      <c r="M207" s="147"/>
      <c r="N207" s="147"/>
      <c r="O207" s="147"/>
      <c r="P207" s="147"/>
      <c r="Q207" s="147"/>
      <c r="R207" s="147"/>
      <c r="S207" s="147"/>
      <c r="T207" s="147"/>
      <c r="U207" s="147"/>
      <c r="V207" s="147"/>
      <c r="W207" s="147"/>
      <c r="X207" s="147"/>
      <c r="Y207" s="147"/>
      <c r="Z207" s="147"/>
      <c r="AA207" s="147"/>
      <c r="AB207" s="147"/>
      <c r="AC207" s="147"/>
      <c r="AD207" s="147"/>
      <c r="AE207" s="147"/>
    </row>
    <row r="208" spans="11:31" ht="14.25">
      <c r="K208" s="147"/>
      <c r="L208" s="147"/>
      <c r="M208" s="147"/>
      <c r="N208" s="147"/>
      <c r="O208" s="147"/>
      <c r="P208" s="147"/>
      <c r="Q208" s="147"/>
      <c r="R208" s="147"/>
      <c r="S208" s="147"/>
      <c r="T208" s="147"/>
      <c r="U208" s="147"/>
      <c r="V208" s="147"/>
      <c r="W208" s="147"/>
      <c r="X208" s="147"/>
      <c r="Y208" s="147"/>
      <c r="Z208" s="147"/>
      <c r="AA208" s="147"/>
      <c r="AB208" s="147"/>
      <c r="AC208" s="147"/>
      <c r="AD208" s="147"/>
      <c r="AE208" s="147"/>
    </row>
    <row r="209" spans="11:31" ht="14.25">
      <c r="K209" s="147"/>
      <c r="L209" s="147"/>
      <c r="M209" s="147"/>
      <c r="N209" s="147"/>
      <c r="O209" s="147"/>
      <c r="P209" s="147"/>
      <c r="Q209" s="147"/>
      <c r="R209" s="147"/>
      <c r="S209" s="147"/>
      <c r="T209" s="147"/>
      <c r="U209" s="147"/>
      <c r="V209" s="147"/>
      <c r="W209" s="147"/>
      <c r="X209" s="147"/>
      <c r="Y209" s="147"/>
      <c r="Z209" s="147"/>
      <c r="AA209" s="147"/>
      <c r="AB209" s="147"/>
      <c r="AC209" s="147"/>
      <c r="AD209" s="147"/>
      <c r="AE209" s="147"/>
    </row>
    <row r="210" spans="11:31" ht="14.25">
      <c r="K210" s="147"/>
      <c r="L210" s="147"/>
      <c r="M210" s="147"/>
      <c r="N210" s="147"/>
      <c r="O210" s="147"/>
      <c r="P210" s="147"/>
      <c r="Q210" s="147"/>
      <c r="R210" s="147"/>
      <c r="S210" s="147"/>
      <c r="T210" s="147"/>
      <c r="U210" s="147"/>
      <c r="V210" s="147"/>
      <c r="W210" s="147"/>
      <c r="X210" s="147"/>
      <c r="Y210" s="147"/>
      <c r="Z210" s="147"/>
      <c r="AA210" s="147"/>
      <c r="AB210" s="147"/>
      <c r="AC210" s="147"/>
      <c r="AD210" s="147"/>
      <c r="AE210" s="147"/>
    </row>
    <row r="211" spans="11:31" ht="14.25">
      <c r="K211" s="147"/>
      <c r="L211" s="147"/>
      <c r="M211" s="147"/>
      <c r="N211" s="147"/>
      <c r="O211" s="147"/>
      <c r="P211" s="147"/>
      <c r="Q211" s="147"/>
      <c r="R211" s="147"/>
      <c r="S211" s="147"/>
      <c r="T211" s="147"/>
      <c r="U211" s="147"/>
      <c r="V211" s="147"/>
      <c r="W211" s="147"/>
      <c r="X211" s="147"/>
      <c r="Y211" s="147"/>
      <c r="Z211" s="147"/>
      <c r="AA211" s="147"/>
      <c r="AB211" s="147"/>
      <c r="AC211" s="147"/>
      <c r="AD211" s="147"/>
      <c r="AE211" s="147"/>
    </row>
    <row r="212" spans="11:31" ht="14.25">
      <c r="K212" s="147"/>
      <c r="L212" s="147"/>
      <c r="M212" s="147"/>
      <c r="N212" s="147"/>
      <c r="O212" s="147"/>
      <c r="P212" s="147"/>
      <c r="Q212" s="147"/>
      <c r="R212" s="147"/>
      <c r="S212" s="147"/>
      <c r="T212" s="147"/>
      <c r="U212" s="147"/>
      <c r="V212" s="147"/>
      <c r="W212" s="147"/>
      <c r="X212" s="147"/>
      <c r="Y212" s="147"/>
      <c r="Z212" s="147"/>
      <c r="AA212" s="147"/>
      <c r="AB212" s="147"/>
      <c r="AC212" s="147"/>
      <c r="AD212" s="147"/>
      <c r="AE212" s="147"/>
    </row>
    <row r="213" spans="11:31" ht="14.25">
      <c r="K213" s="147"/>
      <c r="L213" s="147"/>
      <c r="M213" s="147"/>
      <c r="N213" s="147"/>
      <c r="O213" s="147"/>
      <c r="P213" s="147"/>
      <c r="Q213" s="147"/>
      <c r="R213" s="147"/>
      <c r="S213" s="147"/>
      <c r="T213" s="147"/>
      <c r="U213" s="147"/>
      <c r="V213" s="147"/>
      <c r="W213" s="147"/>
      <c r="X213" s="147"/>
      <c r="Y213" s="147"/>
      <c r="Z213" s="147"/>
      <c r="AA213" s="147"/>
      <c r="AB213" s="147"/>
      <c r="AC213" s="147"/>
      <c r="AD213" s="147"/>
      <c r="AE213" s="147"/>
    </row>
    <row r="214" spans="11:31" ht="14.25">
      <c r="K214" s="147"/>
      <c r="L214" s="147"/>
      <c r="M214" s="147"/>
      <c r="N214" s="147"/>
      <c r="O214" s="147"/>
      <c r="P214" s="147"/>
      <c r="Q214" s="147"/>
      <c r="R214" s="147"/>
      <c r="S214" s="147"/>
      <c r="T214" s="147"/>
      <c r="U214" s="147"/>
      <c r="V214" s="147"/>
      <c r="W214" s="147"/>
      <c r="X214" s="147"/>
      <c r="Y214" s="147"/>
      <c r="Z214" s="147"/>
      <c r="AA214" s="147"/>
      <c r="AB214" s="147"/>
      <c r="AC214" s="147"/>
      <c r="AD214" s="147"/>
      <c r="AE214" s="147"/>
    </row>
    <row r="215" spans="11:31" ht="14.25">
      <c r="K215" s="147"/>
      <c r="L215" s="147"/>
      <c r="M215" s="147"/>
      <c r="N215" s="147"/>
      <c r="O215" s="147"/>
      <c r="P215" s="147"/>
      <c r="Q215" s="147"/>
      <c r="R215" s="147"/>
      <c r="S215" s="147"/>
      <c r="T215" s="147"/>
      <c r="U215" s="147"/>
      <c r="V215" s="147"/>
      <c r="W215" s="147"/>
      <c r="X215" s="147"/>
      <c r="Y215" s="147"/>
      <c r="Z215" s="147"/>
      <c r="AA215" s="147"/>
      <c r="AB215" s="147"/>
      <c r="AC215" s="147"/>
      <c r="AD215" s="147"/>
      <c r="AE215" s="147"/>
    </row>
    <row r="216" spans="11:31" ht="14.25">
      <c r="K216" s="147"/>
      <c r="L216" s="147"/>
      <c r="M216" s="147"/>
      <c r="N216" s="147"/>
      <c r="O216" s="147"/>
      <c r="P216" s="147"/>
      <c r="Q216" s="147"/>
      <c r="R216" s="147"/>
      <c r="S216" s="147"/>
      <c r="T216" s="147"/>
      <c r="U216" s="147"/>
      <c r="V216" s="147"/>
      <c r="W216" s="147"/>
      <c r="X216" s="147"/>
      <c r="Y216" s="147"/>
      <c r="Z216" s="147"/>
      <c r="AA216" s="147"/>
      <c r="AB216" s="147"/>
      <c r="AC216" s="147"/>
      <c r="AD216" s="147"/>
      <c r="AE216" s="147"/>
    </row>
    <row r="217" spans="11:31" ht="14.25">
      <c r="K217" s="147"/>
      <c r="L217" s="147"/>
      <c r="M217" s="147"/>
      <c r="N217" s="147"/>
      <c r="O217" s="147"/>
      <c r="P217" s="147"/>
      <c r="Q217" s="147"/>
      <c r="R217" s="147"/>
      <c r="S217" s="147"/>
      <c r="T217" s="147"/>
      <c r="U217" s="147"/>
      <c r="V217" s="147"/>
      <c r="W217" s="147"/>
      <c r="X217" s="147"/>
      <c r="Y217" s="147"/>
      <c r="Z217" s="147"/>
      <c r="AA217" s="147"/>
      <c r="AB217" s="147"/>
      <c r="AC217" s="147"/>
      <c r="AD217" s="147"/>
      <c r="AE217" s="147"/>
    </row>
    <row r="218" spans="11:31" ht="14.25">
      <c r="K218" s="147"/>
      <c r="L218" s="147"/>
      <c r="M218" s="147"/>
      <c r="N218" s="147"/>
      <c r="O218" s="147"/>
      <c r="P218" s="147"/>
      <c r="Q218" s="147"/>
      <c r="R218" s="147"/>
      <c r="S218" s="147"/>
      <c r="T218" s="147"/>
      <c r="U218" s="147"/>
      <c r="V218" s="147"/>
      <c r="W218" s="147"/>
      <c r="X218" s="147"/>
      <c r="Y218" s="147"/>
      <c r="Z218" s="147"/>
      <c r="AA218" s="147"/>
      <c r="AB218" s="147"/>
      <c r="AC218" s="147"/>
      <c r="AD218" s="147"/>
      <c r="AE218" s="147"/>
    </row>
    <row r="219" spans="11:31" ht="14.25">
      <c r="K219" s="147"/>
      <c r="L219" s="147"/>
      <c r="M219" s="147"/>
      <c r="N219" s="147"/>
      <c r="O219" s="147"/>
      <c r="P219" s="147"/>
      <c r="Q219" s="147"/>
      <c r="R219" s="147"/>
      <c r="S219" s="147"/>
      <c r="T219" s="147"/>
      <c r="U219" s="147"/>
      <c r="V219" s="147"/>
      <c r="W219" s="147"/>
      <c r="X219" s="147"/>
      <c r="Y219" s="147"/>
      <c r="Z219" s="147"/>
      <c r="AA219" s="147"/>
      <c r="AB219" s="147"/>
      <c r="AC219" s="147"/>
      <c r="AD219" s="147"/>
      <c r="AE219" s="147"/>
    </row>
    <row r="220" spans="11:31" ht="14.25">
      <c r="K220" s="147"/>
      <c r="L220" s="147"/>
      <c r="M220" s="147"/>
      <c r="N220" s="147"/>
      <c r="O220" s="147"/>
      <c r="P220" s="147"/>
      <c r="Q220" s="147"/>
      <c r="R220" s="147"/>
      <c r="S220" s="147"/>
      <c r="T220" s="147"/>
      <c r="U220" s="147"/>
      <c r="V220" s="147"/>
      <c r="W220" s="147"/>
      <c r="X220" s="147"/>
      <c r="Y220" s="147"/>
      <c r="Z220" s="147"/>
      <c r="AA220" s="147"/>
      <c r="AB220" s="147"/>
      <c r="AC220" s="147"/>
      <c r="AD220" s="147"/>
      <c r="AE220" s="147"/>
    </row>
    <row r="221" spans="11:31" ht="14.25">
      <c r="K221" s="147"/>
      <c r="L221" s="147"/>
      <c r="M221" s="147"/>
      <c r="N221" s="147"/>
      <c r="O221" s="147"/>
      <c r="P221" s="147"/>
      <c r="Q221" s="147"/>
      <c r="R221" s="147"/>
      <c r="S221" s="147"/>
      <c r="T221" s="147"/>
      <c r="U221" s="147"/>
      <c r="V221" s="147"/>
      <c r="W221" s="147"/>
      <c r="X221" s="147"/>
      <c r="Y221" s="147"/>
      <c r="Z221" s="147"/>
      <c r="AA221" s="147"/>
      <c r="AB221" s="147"/>
      <c r="AC221" s="147"/>
      <c r="AD221" s="147"/>
      <c r="AE221" s="147"/>
    </row>
    <row r="222" spans="11:31" ht="14.25">
      <c r="K222" s="147"/>
      <c r="L222" s="147"/>
      <c r="M222" s="147"/>
      <c r="N222" s="147"/>
      <c r="O222" s="147"/>
      <c r="P222" s="147"/>
      <c r="Q222" s="147"/>
      <c r="R222" s="147"/>
      <c r="S222" s="147"/>
      <c r="T222" s="147"/>
      <c r="U222" s="147"/>
      <c r="V222" s="147"/>
      <c r="W222" s="147"/>
      <c r="X222" s="147"/>
      <c r="Y222" s="147"/>
      <c r="Z222" s="147"/>
      <c r="AA222" s="147"/>
      <c r="AB222" s="147"/>
      <c r="AC222" s="147"/>
      <c r="AD222" s="147"/>
      <c r="AE222" s="147"/>
    </row>
    <row r="223" spans="11:31" ht="14.25">
      <c r="K223" s="147"/>
      <c r="L223" s="147"/>
      <c r="M223" s="147"/>
      <c r="N223" s="147"/>
      <c r="O223" s="147"/>
      <c r="P223" s="147"/>
      <c r="Q223" s="147"/>
      <c r="R223" s="147"/>
      <c r="S223" s="147"/>
      <c r="T223" s="147"/>
      <c r="U223" s="147"/>
      <c r="V223" s="147"/>
      <c r="W223" s="147"/>
      <c r="X223" s="147"/>
      <c r="Y223" s="147"/>
      <c r="Z223" s="147"/>
      <c r="AA223" s="147"/>
      <c r="AB223" s="147"/>
      <c r="AC223" s="147"/>
      <c r="AD223" s="147"/>
      <c r="AE223" s="147"/>
    </row>
    <row r="224" spans="11:31" ht="14.25">
      <c r="K224" s="147"/>
      <c r="L224" s="147"/>
      <c r="M224" s="147"/>
      <c r="N224" s="147"/>
      <c r="O224" s="147"/>
      <c r="P224" s="147"/>
      <c r="Q224" s="147"/>
      <c r="R224" s="147"/>
      <c r="S224" s="147"/>
      <c r="T224" s="147"/>
      <c r="U224" s="147"/>
      <c r="V224" s="147"/>
      <c r="W224" s="147"/>
      <c r="X224" s="147"/>
      <c r="Y224" s="147"/>
      <c r="Z224" s="147"/>
      <c r="AA224" s="147"/>
      <c r="AB224" s="147"/>
      <c r="AC224" s="147"/>
      <c r="AD224" s="147"/>
      <c r="AE224" s="147"/>
    </row>
    <row r="225" spans="11:31" ht="14.25">
      <c r="K225" s="147"/>
      <c r="L225" s="147"/>
      <c r="M225" s="147"/>
      <c r="N225" s="147"/>
      <c r="O225" s="147"/>
      <c r="P225" s="147"/>
      <c r="Q225" s="147"/>
      <c r="R225" s="147"/>
      <c r="S225" s="147"/>
      <c r="T225" s="147"/>
      <c r="U225" s="147"/>
      <c r="V225" s="147"/>
      <c r="W225" s="147"/>
      <c r="X225" s="147"/>
      <c r="Y225" s="147"/>
      <c r="Z225" s="147"/>
      <c r="AA225" s="147"/>
      <c r="AB225" s="147"/>
      <c r="AC225" s="147"/>
      <c r="AD225" s="147"/>
      <c r="AE225" s="147"/>
    </row>
    <row r="226" spans="11:31" ht="14.25">
      <c r="K226" s="147"/>
      <c r="L226" s="147"/>
      <c r="M226" s="147"/>
      <c r="N226" s="147"/>
      <c r="O226" s="147"/>
      <c r="P226" s="147"/>
      <c r="Q226" s="147"/>
      <c r="R226" s="147"/>
      <c r="S226" s="147"/>
      <c r="T226" s="147"/>
      <c r="U226" s="147"/>
      <c r="V226" s="147"/>
      <c r="W226" s="147"/>
      <c r="X226" s="147"/>
      <c r="Y226" s="147"/>
      <c r="Z226" s="147"/>
      <c r="AA226" s="147"/>
      <c r="AB226" s="147"/>
      <c r="AC226" s="147"/>
      <c r="AD226" s="147"/>
      <c r="AE226" s="147"/>
    </row>
    <row r="227" spans="11:31" ht="14.25">
      <c r="K227" s="147"/>
      <c r="L227" s="147"/>
      <c r="M227" s="147"/>
      <c r="N227" s="147"/>
      <c r="O227" s="147"/>
      <c r="P227" s="147"/>
      <c r="Q227" s="147"/>
      <c r="R227" s="147"/>
      <c r="S227" s="147"/>
      <c r="T227" s="147"/>
      <c r="U227" s="147"/>
      <c r="V227" s="147"/>
      <c r="W227" s="147"/>
      <c r="X227" s="147"/>
      <c r="Y227" s="147"/>
      <c r="Z227" s="147"/>
      <c r="AA227" s="147"/>
      <c r="AB227" s="147"/>
      <c r="AC227" s="147"/>
      <c r="AD227" s="147"/>
      <c r="AE227" s="147"/>
    </row>
    <row r="228" spans="11:31" ht="14.25">
      <c r="K228" s="147"/>
      <c r="L228" s="147"/>
      <c r="M228" s="147"/>
      <c r="N228" s="147"/>
      <c r="O228" s="147"/>
      <c r="P228" s="147"/>
      <c r="Q228" s="147"/>
      <c r="R228" s="147"/>
      <c r="S228" s="147"/>
      <c r="T228" s="147"/>
      <c r="U228" s="147"/>
      <c r="V228" s="147"/>
      <c r="W228" s="147"/>
      <c r="X228" s="147"/>
      <c r="Y228" s="147"/>
      <c r="Z228" s="147"/>
      <c r="AA228" s="147"/>
      <c r="AB228" s="147"/>
      <c r="AC228" s="147"/>
      <c r="AD228" s="147"/>
      <c r="AE228" s="147"/>
    </row>
    <row r="229" spans="11:31" ht="14.25">
      <c r="K229" s="147"/>
      <c r="L229" s="147"/>
      <c r="M229" s="147"/>
      <c r="N229" s="147"/>
      <c r="O229" s="147"/>
      <c r="P229" s="147"/>
      <c r="Q229" s="147"/>
      <c r="R229" s="147"/>
      <c r="S229" s="147"/>
      <c r="T229" s="147"/>
      <c r="U229" s="147"/>
      <c r="V229" s="147"/>
      <c r="W229" s="147"/>
      <c r="X229" s="147"/>
      <c r="Y229" s="147"/>
      <c r="Z229" s="147"/>
      <c r="AA229" s="147"/>
      <c r="AB229" s="147"/>
      <c r="AC229" s="147"/>
      <c r="AD229" s="147"/>
      <c r="AE229" s="147"/>
    </row>
    <row r="230" spans="11:31" ht="14.25">
      <c r="K230" s="147"/>
      <c r="L230" s="147"/>
      <c r="M230" s="147"/>
      <c r="N230" s="147"/>
      <c r="O230" s="147"/>
      <c r="P230" s="147"/>
      <c r="Q230" s="147"/>
      <c r="R230" s="147"/>
      <c r="S230" s="147"/>
      <c r="T230" s="147"/>
      <c r="U230" s="147"/>
      <c r="V230" s="147"/>
      <c r="W230" s="147"/>
      <c r="X230" s="147"/>
      <c r="Y230" s="147"/>
      <c r="Z230" s="147"/>
      <c r="AA230" s="147"/>
      <c r="AB230" s="147"/>
      <c r="AC230" s="147"/>
      <c r="AD230" s="147"/>
      <c r="AE230" s="147"/>
    </row>
    <row r="231" spans="11:31" ht="14.25">
      <c r="K231" s="147"/>
      <c r="L231" s="147"/>
      <c r="M231" s="147"/>
      <c r="N231" s="147"/>
      <c r="O231" s="147"/>
      <c r="P231" s="147"/>
      <c r="Q231" s="147"/>
      <c r="R231" s="147"/>
      <c r="S231" s="147"/>
      <c r="T231" s="147"/>
      <c r="U231" s="147"/>
      <c r="V231" s="147"/>
      <c r="W231" s="147"/>
      <c r="X231" s="147"/>
      <c r="Y231" s="147"/>
      <c r="Z231" s="147"/>
      <c r="AA231" s="147"/>
      <c r="AB231" s="147"/>
      <c r="AC231" s="147"/>
      <c r="AD231" s="147"/>
      <c r="AE231" s="147"/>
    </row>
    <row r="232" spans="11:31" ht="14.25">
      <c r="K232" s="147"/>
      <c r="L232" s="147"/>
      <c r="M232" s="147"/>
      <c r="N232" s="147"/>
      <c r="O232" s="147"/>
      <c r="P232" s="147"/>
      <c r="Q232" s="147"/>
      <c r="R232" s="147"/>
      <c r="S232" s="147"/>
      <c r="T232" s="147"/>
      <c r="U232" s="147"/>
      <c r="V232" s="147"/>
      <c r="W232" s="147"/>
      <c r="X232" s="147"/>
      <c r="Y232" s="147"/>
      <c r="Z232" s="147"/>
      <c r="AA232" s="147"/>
      <c r="AB232" s="147"/>
      <c r="AC232" s="147"/>
      <c r="AD232" s="147"/>
      <c r="AE232" s="147"/>
    </row>
    <row r="233" spans="11:31" ht="14.25">
      <c r="K233" s="147"/>
      <c r="L233" s="147"/>
      <c r="M233" s="147"/>
      <c r="N233" s="147"/>
      <c r="O233" s="147"/>
      <c r="P233" s="147"/>
      <c r="Q233" s="147"/>
      <c r="R233" s="147"/>
      <c r="S233" s="147"/>
      <c r="T233" s="147"/>
      <c r="U233" s="147"/>
      <c r="V233" s="147"/>
      <c r="W233" s="147"/>
      <c r="X233" s="147"/>
      <c r="Y233" s="147"/>
      <c r="Z233" s="147"/>
      <c r="AA233" s="147"/>
      <c r="AB233" s="147"/>
      <c r="AC233" s="147"/>
      <c r="AD233" s="147"/>
      <c r="AE233" s="147"/>
    </row>
    <row r="234" spans="11:31" ht="14.25">
      <c r="K234" s="147"/>
      <c r="L234" s="147"/>
      <c r="M234" s="147"/>
      <c r="N234" s="147"/>
      <c r="O234" s="147"/>
      <c r="P234" s="147"/>
      <c r="Q234" s="147"/>
      <c r="R234" s="147"/>
      <c r="S234" s="147"/>
      <c r="T234" s="147"/>
      <c r="U234" s="147"/>
      <c r="V234" s="147"/>
      <c r="W234" s="147"/>
      <c r="X234" s="147"/>
      <c r="Y234" s="147"/>
      <c r="Z234" s="147"/>
      <c r="AA234" s="147"/>
      <c r="AB234" s="147"/>
      <c r="AC234" s="147"/>
      <c r="AD234" s="147"/>
      <c r="AE234" s="147"/>
    </row>
    <row r="235" spans="11:31" ht="14.25">
      <c r="K235" s="147"/>
      <c r="L235" s="147"/>
      <c r="M235" s="147"/>
      <c r="N235" s="147"/>
      <c r="O235" s="147"/>
      <c r="P235" s="147"/>
      <c r="Q235" s="147"/>
      <c r="R235" s="147"/>
      <c r="S235" s="147"/>
      <c r="T235" s="147"/>
      <c r="U235" s="147"/>
      <c r="V235" s="147"/>
      <c r="W235" s="147"/>
      <c r="X235" s="147"/>
      <c r="Y235" s="147"/>
      <c r="Z235" s="147"/>
      <c r="AA235" s="147"/>
      <c r="AB235" s="147"/>
      <c r="AC235" s="147"/>
      <c r="AD235" s="147"/>
      <c r="AE235" s="147"/>
    </row>
    <row r="236" spans="11:31" ht="14.25">
      <c r="K236" s="147"/>
      <c r="L236" s="147"/>
      <c r="M236" s="147"/>
      <c r="N236" s="147"/>
      <c r="O236" s="147"/>
      <c r="P236" s="147"/>
      <c r="Q236" s="147"/>
      <c r="R236" s="147"/>
      <c r="S236" s="147"/>
      <c r="T236" s="147"/>
      <c r="U236" s="147"/>
      <c r="V236" s="147"/>
      <c r="W236" s="147"/>
      <c r="X236" s="147"/>
      <c r="Y236" s="147"/>
      <c r="Z236" s="147"/>
      <c r="AA236" s="147"/>
      <c r="AB236" s="147"/>
      <c r="AC236" s="147"/>
      <c r="AD236" s="147"/>
      <c r="AE236" s="147"/>
    </row>
    <row r="237" spans="11:31" ht="14.25">
      <c r="K237" s="147"/>
      <c r="L237" s="147"/>
      <c r="M237" s="147"/>
      <c r="N237" s="147"/>
      <c r="O237" s="147"/>
      <c r="P237" s="147"/>
      <c r="Q237" s="147"/>
      <c r="R237" s="147"/>
      <c r="S237" s="147"/>
      <c r="T237" s="147"/>
      <c r="U237" s="147"/>
      <c r="V237" s="147"/>
      <c r="W237" s="147"/>
      <c r="X237" s="147"/>
      <c r="Y237" s="147"/>
      <c r="Z237" s="147"/>
      <c r="AA237" s="147"/>
      <c r="AB237" s="147"/>
      <c r="AC237" s="147"/>
      <c r="AD237" s="147"/>
      <c r="AE237" s="147"/>
    </row>
    <row r="238" spans="11:31" ht="14.25">
      <c r="K238" s="147"/>
      <c r="L238" s="147"/>
      <c r="M238" s="147"/>
      <c r="N238" s="147"/>
      <c r="O238" s="147"/>
      <c r="P238" s="147"/>
      <c r="Q238" s="147"/>
      <c r="R238" s="147"/>
      <c r="S238" s="147"/>
      <c r="T238" s="147"/>
      <c r="U238" s="147"/>
      <c r="V238" s="147"/>
      <c r="W238" s="147"/>
      <c r="X238" s="147"/>
      <c r="Y238" s="147"/>
      <c r="Z238" s="147"/>
      <c r="AA238" s="147"/>
      <c r="AB238" s="147"/>
      <c r="AC238" s="147"/>
      <c r="AD238" s="147"/>
      <c r="AE238" s="147"/>
    </row>
    <row r="239" spans="11:31" ht="14.25">
      <c r="K239" s="147"/>
      <c r="L239" s="147"/>
      <c r="M239" s="147"/>
      <c r="N239" s="147"/>
      <c r="O239" s="147"/>
      <c r="P239" s="147"/>
      <c r="Q239" s="147"/>
      <c r="R239" s="147"/>
      <c r="S239" s="147"/>
      <c r="T239" s="147"/>
      <c r="U239" s="147"/>
      <c r="V239" s="147"/>
      <c r="W239" s="147"/>
      <c r="X239" s="147"/>
      <c r="Y239" s="147"/>
      <c r="Z239" s="147"/>
      <c r="AA239" s="147"/>
      <c r="AB239" s="147"/>
      <c r="AC239" s="147"/>
      <c r="AD239" s="147"/>
      <c r="AE239" s="147"/>
    </row>
    <row r="240" spans="11:31" ht="14.25">
      <c r="K240" s="147"/>
      <c r="L240" s="147"/>
      <c r="M240" s="147"/>
      <c r="N240" s="147"/>
      <c r="O240" s="147"/>
      <c r="P240" s="147"/>
      <c r="Q240" s="147"/>
      <c r="R240" s="147"/>
      <c r="S240" s="147"/>
      <c r="T240" s="147"/>
      <c r="U240" s="147"/>
      <c r="V240" s="147"/>
      <c r="W240" s="147"/>
      <c r="X240" s="147"/>
      <c r="Y240" s="147"/>
      <c r="Z240" s="147"/>
      <c r="AA240" s="147"/>
      <c r="AB240" s="147"/>
      <c r="AC240" s="147"/>
      <c r="AD240" s="147"/>
      <c r="AE240" s="147"/>
    </row>
    <row r="241" spans="11:31" ht="14.25">
      <c r="K241" s="147"/>
      <c r="L241" s="147"/>
      <c r="M241" s="147"/>
      <c r="N241" s="147"/>
      <c r="O241" s="147"/>
      <c r="P241" s="147"/>
      <c r="Q241" s="147"/>
      <c r="R241" s="147"/>
      <c r="S241" s="147"/>
      <c r="T241" s="147"/>
      <c r="U241" s="147"/>
      <c r="V241" s="147"/>
      <c r="W241" s="147"/>
      <c r="X241" s="147"/>
      <c r="Y241" s="147"/>
      <c r="Z241" s="147"/>
      <c r="AA241" s="147"/>
      <c r="AB241" s="147"/>
      <c r="AC241" s="147"/>
      <c r="AD241" s="147"/>
      <c r="AE241" s="147"/>
    </row>
    <row r="242" spans="11:31" ht="14.25">
      <c r="K242" s="147"/>
      <c r="L242" s="147"/>
      <c r="M242" s="147"/>
      <c r="N242" s="147"/>
      <c r="O242" s="147"/>
      <c r="P242" s="147"/>
      <c r="Q242" s="147"/>
      <c r="R242" s="147"/>
      <c r="S242" s="147"/>
      <c r="T242" s="147"/>
      <c r="U242" s="147"/>
      <c r="V242" s="147"/>
      <c r="W242" s="147"/>
      <c r="X242" s="147"/>
      <c r="Y242" s="147"/>
      <c r="Z242" s="147"/>
      <c r="AA242" s="147"/>
      <c r="AB242" s="147"/>
      <c r="AC242" s="147"/>
      <c r="AD242" s="147"/>
      <c r="AE242" s="147"/>
    </row>
    <row r="243" spans="11:31" ht="14.25">
      <c r="K243" s="147"/>
      <c r="L243" s="147"/>
      <c r="M243" s="147"/>
      <c r="N243" s="147"/>
      <c r="O243" s="147"/>
      <c r="P243" s="147"/>
      <c r="Q243" s="147"/>
      <c r="R243" s="147"/>
      <c r="S243" s="147"/>
      <c r="T243" s="147"/>
      <c r="U243" s="147"/>
      <c r="V243" s="147"/>
      <c r="W243" s="147"/>
      <c r="X243" s="147"/>
      <c r="Y243" s="147"/>
      <c r="Z243" s="147"/>
      <c r="AA243" s="147"/>
      <c r="AB243" s="147"/>
      <c r="AC243" s="147"/>
      <c r="AD243" s="147"/>
      <c r="AE243" s="147"/>
    </row>
    <row r="244" spans="11:31" ht="14.25">
      <c r="K244" s="147"/>
      <c r="L244" s="147"/>
      <c r="M244" s="147"/>
      <c r="N244" s="147"/>
      <c r="O244" s="147"/>
      <c r="P244" s="147"/>
      <c r="Q244" s="147"/>
      <c r="R244" s="147"/>
      <c r="S244" s="147"/>
      <c r="T244" s="147"/>
      <c r="U244" s="147"/>
      <c r="V244" s="147"/>
      <c r="W244" s="147"/>
      <c r="X244" s="147"/>
      <c r="Y244" s="147"/>
      <c r="Z244" s="147"/>
      <c r="AA244" s="147"/>
      <c r="AB244" s="147"/>
      <c r="AC244" s="147"/>
      <c r="AD244" s="147"/>
      <c r="AE244" s="147"/>
    </row>
    <row r="245" spans="11:31" ht="14.25">
      <c r="K245" s="147"/>
      <c r="L245" s="147"/>
      <c r="M245" s="147"/>
      <c r="N245" s="147"/>
      <c r="O245" s="147"/>
      <c r="P245" s="147"/>
      <c r="Q245" s="147"/>
      <c r="R245" s="147"/>
      <c r="S245" s="147"/>
      <c r="T245" s="147"/>
      <c r="U245" s="147"/>
      <c r="V245" s="147"/>
      <c r="W245" s="147"/>
      <c r="X245" s="147"/>
      <c r="Y245" s="147"/>
      <c r="Z245" s="147"/>
      <c r="AA245" s="147"/>
      <c r="AB245" s="147"/>
      <c r="AC245" s="147"/>
      <c r="AD245" s="147"/>
      <c r="AE245" s="147"/>
    </row>
    <row r="246" spans="11:31" ht="14.25">
      <c r="K246" s="147"/>
      <c r="L246" s="147"/>
      <c r="M246" s="147"/>
      <c r="N246" s="147"/>
      <c r="O246" s="147"/>
      <c r="P246" s="147"/>
      <c r="Q246" s="147"/>
      <c r="R246" s="147"/>
      <c r="S246" s="147"/>
      <c r="T246" s="147"/>
      <c r="U246" s="147"/>
      <c r="V246" s="147"/>
      <c r="W246" s="147"/>
      <c r="X246" s="147"/>
      <c r="Y246" s="147"/>
      <c r="Z246" s="147"/>
      <c r="AA246" s="147"/>
      <c r="AB246" s="147"/>
      <c r="AC246" s="147"/>
      <c r="AD246" s="147"/>
      <c r="AE246" s="147"/>
    </row>
    <row r="247" spans="11:31" ht="14.25">
      <c r="K247" s="147"/>
      <c r="L247" s="147"/>
      <c r="M247" s="147"/>
      <c r="N247" s="147"/>
      <c r="O247" s="147"/>
      <c r="P247" s="147"/>
      <c r="Q247" s="147"/>
      <c r="R247" s="147"/>
      <c r="S247" s="147"/>
      <c r="T247" s="147"/>
      <c r="U247" s="147"/>
      <c r="V247" s="147"/>
      <c r="W247" s="147"/>
      <c r="X247" s="147"/>
      <c r="Y247" s="147"/>
      <c r="Z247" s="147"/>
      <c r="AA247" s="147"/>
      <c r="AB247" s="147"/>
      <c r="AC247" s="147"/>
      <c r="AD247" s="147"/>
      <c r="AE247" s="147"/>
    </row>
    <row r="248" spans="11:31" ht="14.25">
      <c r="K248" s="147"/>
      <c r="L248" s="147"/>
      <c r="M248" s="147"/>
      <c r="N248" s="147"/>
      <c r="O248" s="147"/>
      <c r="P248" s="147"/>
      <c r="Q248" s="147"/>
      <c r="R248" s="147"/>
      <c r="S248" s="147"/>
      <c r="T248" s="147"/>
      <c r="U248" s="147"/>
      <c r="V248" s="147"/>
      <c r="W248" s="147"/>
      <c r="X248" s="147"/>
      <c r="Y248" s="147"/>
      <c r="Z248" s="147"/>
      <c r="AA248" s="147"/>
      <c r="AB248" s="147"/>
      <c r="AC248" s="147"/>
      <c r="AD248" s="147"/>
      <c r="AE248" s="147"/>
    </row>
    <row r="249" spans="11:31" ht="14.25">
      <c r="K249" s="147"/>
      <c r="L249" s="147"/>
      <c r="M249" s="147"/>
      <c r="N249" s="147"/>
      <c r="O249" s="147"/>
      <c r="P249" s="147"/>
      <c r="Q249" s="147"/>
      <c r="R249" s="147"/>
      <c r="S249" s="147"/>
      <c r="T249" s="147"/>
      <c r="U249" s="147"/>
      <c r="V249" s="147"/>
      <c r="W249" s="147"/>
      <c r="X249" s="147"/>
      <c r="Y249" s="147"/>
      <c r="Z249" s="147"/>
      <c r="AA249" s="147"/>
      <c r="AB249" s="147"/>
      <c r="AC249" s="147"/>
      <c r="AD249" s="147"/>
      <c r="AE249" s="147"/>
    </row>
    <row r="250" spans="11:31" ht="14.25">
      <c r="K250" s="147"/>
      <c r="L250" s="147"/>
      <c r="M250" s="147"/>
      <c r="N250" s="147"/>
      <c r="O250" s="147"/>
      <c r="P250" s="147"/>
      <c r="Q250" s="147"/>
      <c r="R250" s="147"/>
      <c r="S250" s="147"/>
      <c r="T250" s="147"/>
      <c r="U250" s="147"/>
      <c r="V250" s="147"/>
      <c r="W250" s="147"/>
      <c r="X250" s="147"/>
      <c r="Y250" s="147"/>
      <c r="Z250" s="147"/>
      <c r="AA250" s="147"/>
      <c r="AB250" s="147"/>
      <c r="AC250" s="147"/>
      <c r="AD250" s="147"/>
      <c r="AE250" s="147"/>
    </row>
    <row r="251" spans="11:31" ht="14.25">
      <c r="K251" s="147"/>
      <c r="L251" s="147"/>
      <c r="M251" s="147"/>
      <c r="N251" s="147"/>
      <c r="O251" s="147"/>
      <c r="P251" s="147"/>
      <c r="Q251" s="147"/>
      <c r="R251" s="147"/>
      <c r="S251" s="147"/>
      <c r="T251" s="147"/>
      <c r="U251" s="147"/>
      <c r="V251" s="147"/>
      <c r="W251" s="147"/>
      <c r="X251" s="147"/>
      <c r="Y251" s="147"/>
      <c r="Z251" s="147"/>
      <c r="AA251" s="147"/>
      <c r="AB251" s="147"/>
      <c r="AC251" s="147"/>
      <c r="AD251" s="147"/>
      <c r="AE251" s="147"/>
    </row>
    <row r="252" spans="11:31" ht="14.25">
      <c r="K252" s="147"/>
      <c r="L252" s="147"/>
      <c r="M252" s="147"/>
      <c r="N252" s="147"/>
      <c r="O252" s="147"/>
      <c r="P252" s="147"/>
      <c r="Q252" s="147"/>
      <c r="R252" s="147"/>
      <c r="S252" s="147"/>
      <c r="T252" s="147"/>
      <c r="U252" s="147"/>
      <c r="V252" s="147"/>
      <c r="W252" s="147"/>
      <c r="X252" s="147"/>
      <c r="Y252" s="147"/>
      <c r="Z252" s="147"/>
      <c r="AA252" s="147"/>
      <c r="AB252" s="147"/>
      <c r="AC252" s="147"/>
      <c r="AD252" s="147"/>
      <c r="AE252" s="147"/>
    </row>
    <row r="253" spans="11:31" ht="14.25">
      <c r="K253" s="147"/>
      <c r="L253" s="147"/>
      <c r="M253" s="147"/>
      <c r="N253" s="147"/>
      <c r="O253" s="147"/>
      <c r="P253" s="147"/>
      <c r="Q253" s="147"/>
      <c r="R253" s="147"/>
      <c r="S253" s="147"/>
      <c r="T253" s="147"/>
      <c r="U253" s="147"/>
      <c r="V253" s="147"/>
      <c r="W253" s="147"/>
      <c r="X253" s="147"/>
      <c r="Y253" s="147"/>
      <c r="Z253" s="147"/>
      <c r="AA253" s="147"/>
      <c r="AB253" s="147"/>
      <c r="AC253" s="147"/>
      <c r="AD253" s="147"/>
      <c r="AE253" s="147"/>
    </row>
    <row r="254" spans="11:31" ht="14.25">
      <c r="K254" s="147"/>
      <c r="L254" s="147"/>
      <c r="M254" s="147"/>
      <c r="N254" s="147"/>
      <c r="O254" s="147"/>
      <c r="P254" s="147"/>
      <c r="Q254" s="147"/>
      <c r="R254" s="147"/>
      <c r="S254" s="147"/>
      <c r="T254" s="147"/>
      <c r="U254" s="147"/>
      <c r="V254" s="147"/>
      <c r="W254" s="147"/>
      <c r="X254" s="147"/>
      <c r="Y254" s="147"/>
      <c r="Z254" s="147"/>
      <c r="AA254" s="147"/>
      <c r="AB254" s="147"/>
      <c r="AC254" s="147"/>
      <c r="AD254" s="147"/>
      <c r="AE254" s="147"/>
    </row>
    <row r="255" spans="11:31" ht="14.25">
      <c r="K255" s="147"/>
      <c r="L255" s="147"/>
      <c r="M255" s="147"/>
      <c r="N255" s="147"/>
      <c r="O255" s="147"/>
      <c r="P255" s="147"/>
      <c r="Q255" s="147"/>
      <c r="R255" s="147"/>
      <c r="S255" s="147"/>
      <c r="T255" s="147"/>
      <c r="U255" s="147"/>
      <c r="V255" s="147"/>
      <c r="W255" s="147"/>
      <c r="X255" s="147"/>
      <c r="Y255" s="147"/>
      <c r="Z255" s="147"/>
      <c r="AA255" s="147"/>
      <c r="AB255" s="147"/>
      <c r="AC255" s="147"/>
      <c r="AD255" s="147"/>
      <c r="AE255" s="147"/>
    </row>
    <row r="256" spans="11:31" ht="14.25">
      <c r="K256" s="147"/>
      <c r="L256" s="147"/>
      <c r="M256" s="147"/>
      <c r="N256" s="147"/>
      <c r="O256" s="147"/>
      <c r="P256" s="147"/>
      <c r="Q256" s="147"/>
      <c r="R256" s="147"/>
      <c r="S256" s="147"/>
      <c r="T256" s="147"/>
      <c r="U256" s="147"/>
      <c r="V256" s="147"/>
      <c r="W256" s="147"/>
      <c r="X256" s="147"/>
      <c r="Y256" s="147"/>
      <c r="Z256" s="147"/>
      <c r="AA256" s="147"/>
      <c r="AB256" s="147"/>
      <c r="AC256" s="147"/>
      <c r="AD256" s="147"/>
      <c r="AE256" s="147"/>
    </row>
    <row r="257" spans="11:31" ht="14.25">
      <c r="K257" s="147"/>
      <c r="L257" s="147"/>
      <c r="M257" s="147"/>
      <c r="N257" s="147"/>
      <c r="O257" s="147"/>
      <c r="P257" s="147"/>
      <c r="Q257" s="147"/>
      <c r="R257" s="147"/>
      <c r="S257" s="147"/>
      <c r="T257" s="147"/>
      <c r="U257" s="147"/>
      <c r="V257" s="147"/>
      <c r="W257" s="147"/>
      <c r="X257" s="147"/>
      <c r="Y257" s="147"/>
      <c r="Z257" s="147"/>
      <c r="AA257" s="147"/>
      <c r="AB257" s="147"/>
      <c r="AC257" s="147"/>
      <c r="AD257" s="147"/>
      <c r="AE257" s="147"/>
    </row>
    <row r="258" spans="11:31" ht="14.25">
      <c r="K258" s="147"/>
      <c r="L258" s="147"/>
      <c r="M258" s="147"/>
      <c r="N258" s="147"/>
      <c r="O258" s="147"/>
      <c r="P258" s="147"/>
      <c r="Q258" s="147"/>
      <c r="R258" s="147"/>
      <c r="S258" s="147"/>
      <c r="T258" s="147"/>
      <c r="U258" s="147"/>
      <c r="V258" s="147"/>
      <c r="W258" s="147"/>
      <c r="X258" s="147"/>
      <c r="Y258" s="147"/>
      <c r="Z258" s="147"/>
      <c r="AA258" s="147"/>
      <c r="AB258" s="147"/>
      <c r="AC258" s="147"/>
      <c r="AD258" s="147"/>
      <c r="AE258" s="147"/>
    </row>
    <row r="259" spans="11:31" ht="14.25">
      <c r="K259" s="147"/>
      <c r="L259" s="147"/>
      <c r="M259" s="147"/>
      <c r="N259" s="147"/>
      <c r="O259" s="147"/>
      <c r="P259" s="147"/>
      <c r="Q259" s="147"/>
      <c r="R259" s="147"/>
      <c r="S259" s="147"/>
      <c r="T259" s="147"/>
      <c r="U259" s="147"/>
      <c r="V259" s="147"/>
      <c r="W259" s="147"/>
      <c r="X259" s="147"/>
      <c r="Y259" s="147"/>
      <c r="Z259" s="147"/>
      <c r="AA259" s="147"/>
      <c r="AB259" s="147"/>
      <c r="AC259" s="147"/>
      <c r="AD259" s="147"/>
      <c r="AE259" s="147"/>
    </row>
    <row r="260" spans="11:31" ht="14.25">
      <c r="K260" s="147"/>
      <c r="L260" s="147"/>
      <c r="M260" s="147"/>
      <c r="N260" s="147"/>
      <c r="O260" s="147"/>
      <c r="P260" s="147"/>
      <c r="Q260" s="147"/>
      <c r="R260" s="147"/>
      <c r="S260" s="147"/>
      <c r="T260" s="147"/>
      <c r="U260" s="147"/>
      <c r="V260" s="147"/>
      <c r="W260" s="147"/>
      <c r="X260" s="147"/>
      <c r="Y260" s="147"/>
      <c r="Z260" s="147"/>
      <c r="AA260" s="147"/>
      <c r="AB260" s="147"/>
      <c r="AC260" s="147"/>
      <c r="AD260" s="147"/>
      <c r="AE260" s="147"/>
    </row>
    <row r="261" spans="11:31" ht="14.25">
      <c r="K261" s="147"/>
      <c r="L261" s="147"/>
      <c r="M261" s="147"/>
      <c r="N261" s="147"/>
      <c r="O261" s="147"/>
      <c r="P261" s="147"/>
      <c r="Q261" s="147"/>
      <c r="R261" s="147"/>
      <c r="S261" s="147"/>
      <c r="T261" s="147"/>
      <c r="U261" s="147"/>
      <c r="V261" s="147"/>
      <c r="W261" s="147"/>
      <c r="X261" s="147"/>
      <c r="Y261" s="147"/>
      <c r="Z261" s="147"/>
      <c r="AA261" s="147"/>
      <c r="AB261" s="147"/>
      <c r="AC261" s="147"/>
      <c r="AD261" s="147"/>
      <c r="AE261" s="147"/>
    </row>
    <row r="262" spans="11:31" ht="14.25">
      <c r="K262" s="147"/>
      <c r="L262" s="147"/>
      <c r="M262" s="147"/>
      <c r="N262" s="147"/>
      <c r="O262" s="147"/>
      <c r="P262" s="147"/>
      <c r="Q262" s="147"/>
      <c r="R262" s="147"/>
      <c r="S262" s="147"/>
      <c r="T262" s="147"/>
      <c r="U262" s="147"/>
      <c r="V262" s="147"/>
      <c r="W262" s="147"/>
      <c r="X262" s="147"/>
      <c r="Y262" s="147"/>
      <c r="Z262" s="147"/>
      <c r="AA262" s="147"/>
      <c r="AB262" s="147"/>
      <c r="AC262" s="147"/>
      <c r="AD262" s="147"/>
      <c r="AE262" s="147"/>
    </row>
    <row r="263" spans="11:31" ht="14.25">
      <c r="K263" s="147"/>
      <c r="L263" s="147"/>
      <c r="M263" s="147"/>
      <c r="N263" s="147"/>
      <c r="O263" s="147"/>
      <c r="P263" s="147"/>
      <c r="Q263" s="147"/>
      <c r="R263" s="147"/>
      <c r="S263" s="147"/>
      <c r="T263" s="147"/>
      <c r="U263" s="147"/>
      <c r="V263" s="147"/>
      <c r="W263" s="147"/>
      <c r="X263" s="147"/>
      <c r="Y263" s="147"/>
      <c r="Z263" s="147"/>
      <c r="AA263" s="147"/>
      <c r="AB263" s="147"/>
      <c r="AC263" s="147"/>
      <c r="AD263" s="147"/>
      <c r="AE263" s="147"/>
    </row>
    <row r="264" spans="11:31" ht="14.25">
      <c r="K264" s="147"/>
      <c r="L264" s="147"/>
      <c r="M264" s="147"/>
      <c r="N264" s="147"/>
      <c r="O264" s="147"/>
      <c r="P264" s="147"/>
      <c r="Q264" s="147"/>
      <c r="R264" s="147"/>
      <c r="S264" s="147"/>
      <c r="T264" s="147"/>
      <c r="U264" s="147"/>
      <c r="V264" s="147"/>
      <c r="W264" s="147"/>
      <c r="X264" s="147"/>
      <c r="Y264" s="147"/>
      <c r="Z264" s="147"/>
      <c r="AA264" s="147"/>
      <c r="AB264" s="147"/>
      <c r="AC264" s="147"/>
      <c r="AD264" s="147"/>
      <c r="AE264" s="147"/>
    </row>
    <row r="265" spans="11:31" ht="14.25">
      <c r="K265" s="147"/>
      <c r="L265" s="147"/>
      <c r="M265" s="147"/>
      <c r="N265" s="147"/>
      <c r="O265" s="147"/>
      <c r="P265" s="147"/>
      <c r="Q265" s="147"/>
      <c r="R265" s="147"/>
      <c r="S265" s="147"/>
      <c r="T265" s="147"/>
      <c r="U265" s="147"/>
      <c r="V265" s="147"/>
      <c r="W265" s="147"/>
      <c r="X265" s="147"/>
      <c r="Y265" s="147"/>
      <c r="Z265" s="147"/>
      <c r="AA265" s="147"/>
      <c r="AB265" s="147"/>
      <c r="AC265" s="147"/>
      <c r="AD265" s="147"/>
      <c r="AE265" s="147"/>
    </row>
    <row r="266" spans="11:31" ht="14.25">
      <c r="K266" s="147"/>
      <c r="L266" s="147"/>
      <c r="M266" s="147"/>
      <c r="N266" s="147"/>
      <c r="O266" s="147"/>
      <c r="P266" s="147"/>
      <c r="Q266" s="147"/>
      <c r="R266" s="147"/>
      <c r="S266" s="147"/>
      <c r="T266" s="147"/>
      <c r="U266" s="147"/>
      <c r="V266" s="147"/>
      <c r="W266" s="147"/>
      <c r="X266" s="147"/>
      <c r="Y266" s="147"/>
      <c r="Z266" s="147"/>
      <c r="AA266" s="147"/>
      <c r="AB266" s="147"/>
      <c r="AC266" s="147"/>
      <c r="AD266" s="147"/>
      <c r="AE266" s="147"/>
    </row>
    <row r="267" spans="11:31" ht="14.25">
      <c r="K267" s="147"/>
      <c r="L267" s="147"/>
      <c r="M267" s="147"/>
      <c r="N267" s="147"/>
      <c r="O267" s="147"/>
      <c r="P267" s="147"/>
      <c r="Q267" s="147"/>
      <c r="R267" s="147"/>
      <c r="S267" s="147"/>
      <c r="T267" s="147"/>
      <c r="U267" s="147"/>
      <c r="V267" s="147"/>
      <c r="W267" s="147"/>
      <c r="X267" s="147"/>
      <c r="Y267" s="147"/>
      <c r="Z267" s="147"/>
      <c r="AA267" s="147"/>
      <c r="AB267" s="147"/>
      <c r="AC267" s="147"/>
      <c r="AD267" s="147"/>
      <c r="AE267" s="147"/>
    </row>
    <row r="268" spans="11:31" ht="14.25">
      <c r="K268" s="147"/>
      <c r="L268" s="147"/>
      <c r="M268" s="147"/>
      <c r="N268" s="147"/>
      <c r="O268" s="147"/>
      <c r="P268" s="147"/>
      <c r="Q268" s="147"/>
      <c r="R268" s="147"/>
      <c r="S268" s="147"/>
      <c r="T268" s="147"/>
      <c r="U268" s="147"/>
      <c r="V268" s="147"/>
      <c r="W268" s="147"/>
      <c r="X268" s="147"/>
      <c r="Y268" s="147"/>
      <c r="Z268" s="147"/>
      <c r="AA268" s="147"/>
      <c r="AB268" s="147"/>
      <c r="AC268" s="147"/>
      <c r="AD268" s="147"/>
      <c r="AE268" s="147"/>
    </row>
    <row r="269" spans="11:31" ht="14.25">
      <c r="K269" s="147"/>
      <c r="L269" s="147"/>
      <c r="M269" s="147"/>
      <c r="N269" s="147"/>
      <c r="O269" s="147"/>
      <c r="P269" s="147"/>
      <c r="Q269" s="147"/>
      <c r="R269" s="147"/>
      <c r="S269" s="147"/>
      <c r="T269" s="147"/>
      <c r="U269" s="147"/>
      <c r="V269" s="147"/>
      <c r="W269" s="147"/>
      <c r="X269" s="147"/>
      <c r="Y269" s="147"/>
      <c r="Z269" s="147"/>
      <c r="AA269" s="147"/>
      <c r="AB269" s="147"/>
      <c r="AC269" s="147"/>
      <c r="AD269" s="147"/>
      <c r="AE269" s="147"/>
    </row>
    <row r="270" spans="11:31" ht="14.25">
      <c r="K270" s="147"/>
      <c r="L270" s="147"/>
      <c r="M270" s="147"/>
      <c r="N270" s="147"/>
      <c r="O270" s="147"/>
      <c r="P270" s="147"/>
      <c r="Q270" s="147"/>
      <c r="R270" s="147"/>
      <c r="S270" s="147"/>
      <c r="T270" s="147"/>
      <c r="U270" s="147"/>
      <c r="V270" s="147"/>
      <c r="W270" s="147"/>
      <c r="X270" s="147"/>
      <c r="Y270" s="147"/>
      <c r="Z270" s="147"/>
      <c r="AA270" s="147"/>
      <c r="AB270" s="147"/>
      <c r="AC270" s="147"/>
      <c r="AD270" s="147"/>
      <c r="AE270" s="147"/>
    </row>
    <row r="271" spans="11:31" ht="14.25">
      <c r="K271" s="147"/>
      <c r="L271" s="147"/>
      <c r="M271" s="147"/>
      <c r="N271" s="147"/>
      <c r="O271" s="147"/>
      <c r="P271" s="147"/>
      <c r="Q271" s="147"/>
      <c r="R271" s="147"/>
      <c r="S271" s="147"/>
      <c r="T271" s="147"/>
      <c r="U271" s="147"/>
      <c r="V271" s="147"/>
      <c r="W271" s="147"/>
      <c r="X271" s="147"/>
      <c r="Y271" s="147"/>
      <c r="Z271" s="147"/>
      <c r="AA271" s="147"/>
      <c r="AB271" s="147"/>
      <c r="AC271" s="147"/>
      <c r="AD271" s="147"/>
      <c r="AE271" s="147"/>
    </row>
    <row r="272" spans="11:31" ht="14.25">
      <c r="K272" s="147"/>
      <c r="L272" s="147"/>
      <c r="M272" s="147"/>
      <c r="N272" s="147"/>
      <c r="O272" s="147"/>
      <c r="P272" s="147"/>
      <c r="Q272" s="147"/>
      <c r="R272" s="147"/>
      <c r="S272" s="147"/>
      <c r="T272" s="147"/>
      <c r="U272" s="147"/>
      <c r="V272" s="147"/>
      <c r="W272" s="147"/>
      <c r="X272" s="147"/>
      <c r="Y272" s="147"/>
      <c r="Z272" s="147"/>
      <c r="AA272" s="147"/>
      <c r="AB272" s="147"/>
      <c r="AC272" s="147"/>
      <c r="AD272" s="147"/>
      <c r="AE272" s="147"/>
    </row>
    <row r="273" spans="11:31" ht="14.25">
      <c r="K273" s="147"/>
      <c r="L273" s="147"/>
      <c r="M273" s="147"/>
      <c r="N273" s="147"/>
      <c r="O273" s="147"/>
      <c r="P273" s="147"/>
      <c r="Q273" s="147"/>
      <c r="R273" s="147"/>
      <c r="S273" s="147"/>
      <c r="T273" s="147"/>
      <c r="U273" s="147"/>
      <c r="V273" s="147"/>
      <c r="W273" s="147"/>
      <c r="X273" s="147"/>
      <c r="Y273" s="147"/>
      <c r="Z273" s="147"/>
      <c r="AA273" s="147"/>
      <c r="AB273" s="147"/>
      <c r="AC273" s="147"/>
      <c r="AD273" s="147"/>
      <c r="AE273" s="147"/>
    </row>
    <row r="274" spans="11:31" ht="14.25">
      <c r="K274" s="147"/>
      <c r="L274" s="147"/>
      <c r="M274" s="147"/>
      <c r="N274" s="147"/>
      <c r="O274" s="147"/>
      <c r="P274" s="147"/>
      <c r="Q274" s="147"/>
      <c r="R274" s="147"/>
      <c r="S274" s="147"/>
      <c r="T274" s="147"/>
      <c r="U274" s="147"/>
      <c r="V274" s="147"/>
      <c r="W274" s="147"/>
      <c r="X274" s="147"/>
      <c r="Y274" s="147"/>
      <c r="Z274" s="147"/>
      <c r="AA274" s="147"/>
      <c r="AB274" s="147"/>
      <c r="AC274" s="147"/>
      <c r="AD274" s="147"/>
      <c r="AE274" s="147"/>
    </row>
    <row r="275" spans="11:31" ht="14.25">
      <c r="K275" s="147"/>
      <c r="L275" s="147"/>
      <c r="M275" s="147"/>
      <c r="N275" s="147"/>
      <c r="O275" s="147"/>
      <c r="P275" s="147"/>
      <c r="Q275" s="147"/>
      <c r="R275" s="147"/>
      <c r="S275" s="147"/>
      <c r="T275" s="147"/>
      <c r="U275" s="147"/>
      <c r="V275" s="147"/>
      <c r="W275" s="147"/>
      <c r="X275" s="147"/>
      <c r="Y275" s="147"/>
      <c r="Z275" s="147"/>
      <c r="AA275" s="147"/>
      <c r="AB275" s="147"/>
      <c r="AC275" s="147"/>
      <c r="AD275" s="147"/>
      <c r="AE275" s="147"/>
    </row>
    <row r="276" spans="11:31" ht="14.25">
      <c r="K276" s="147"/>
      <c r="L276" s="147"/>
      <c r="M276" s="147"/>
      <c r="N276" s="147"/>
      <c r="O276" s="147"/>
      <c r="P276" s="147"/>
      <c r="Q276" s="147"/>
      <c r="R276" s="147"/>
      <c r="S276" s="147"/>
      <c r="T276" s="147"/>
      <c r="U276" s="147"/>
      <c r="V276" s="147"/>
      <c r="W276" s="147"/>
      <c r="X276" s="147"/>
      <c r="Y276" s="147"/>
      <c r="Z276" s="147"/>
      <c r="AA276" s="147"/>
      <c r="AB276" s="147"/>
      <c r="AC276" s="147"/>
      <c r="AD276" s="147"/>
      <c r="AE276" s="147"/>
    </row>
    <row r="277" spans="11:31" ht="14.25">
      <c r="K277" s="147"/>
      <c r="L277" s="147"/>
      <c r="M277" s="147"/>
      <c r="N277" s="147"/>
      <c r="O277" s="147"/>
      <c r="P277" s="147"/>
      <c r="Q277" s="147"/>
      <c r="R277" s="147"/>
      <c r="S277" s="147"/>
      <c r="T277" s="147"/>
      <c r="U277" s="147"/>
      <c r="V277" s="147"/>
      <c r="W277" s="147"/>
      <c r="X277" s="147"/>
      <c r="Y277" s="147"/>
      <c r="Z277" s="147"/>
      <c r="AA277" s="147"/>
      <c r="AB277" s="147"/>
      <c r="AC277" s="147"/>
      <c r="AD277" s="147"/>
      <c r="AE277" s="147"/>
    </row>
    <row r="278" spans="11:31" ht="14.25">
      <c r="K278" s="147"/>
      <c r="L278" s="147"/>
      <c r="M278" s="147"/>
      <c r="N278" s="147"/>
      <c r="O278" s="147"/>
      <c r="P278" s="147"/>
      <c r="Q278" s="147"/>
      <c r="R278" s="147"/>
      <c r="S278" s="147"/>
      <c r="T278" s="147"/>
      <c r="U278" s="147"/>
      <c r="V278" s="147"/>
      <c r="W278" s="147"/>
      <c r="X278" s="147"/>
      <c r="Y278" s="147"/>
      <c r="Z278" s="147"/>
      <c r="AA278" s="147"/>
      <c r="AB278" s="147"/>
      <c r="AC278" s="147"/>
      <c r="AD278" s="147"/>
      <c r="AE278" s="147"/>
    </row>
    <row r="279" spans="11:31" ht="14.25">
      <c r="K279" s="147"/>
      <c r="L279" s="147"/>
      <c r="M279" s="147"/>
      <c r="N279" s="147"/>
      <c r="O279" s="147"/>
      <c r="P279" s="147"/>
      <c r="Q279" s="147"/>
      <c r="R279" s="147"/>
      <c r="S279" s="147"/>
      <c r="T279" s="147"/>
      <c r="U279" s="147"/>
      <c r="V279" s="147"/>
      <c r="W279" s="147"/>
      <c r="X279" s="147"/>
      <c r="Y279" s="147"/>
      <c r="Z279" s="147"/>
      <c r="AA279" s="147"/>
      <c r="AB279" s="147"/>
      <c r="AC279" s="147"/>
      <c r="AD279" s="147"/>
      <c r="AE279" s="147"/>
    </row>
    <row r="280" spans="11:31" ht="14.25">
      <c r="K280" s="147"/>
      <c r="L280" s="147"/>
      <c r="M280" s="147"/>
      <c r="N280" s="147"/>
      <c r="O280" s="147"/>
      <c r="P280" s="147"/>
      <c r="Q280" s="147"/>
      <c r="R280" s="147"/>
      <c r="S280" s="147"/>
      <c r="T280" s="147"/>
      <c r="U280" s="147"/>
      <c r="V280" s="147"/>
      <c r="W280" s="147"/>
      <c r="X280" s="147"/>
      <c r="Y280" s="147"/>
      <c r="Z280" s="147"/>
      <c r="AA280" s="147"/>
      <c r="AB280" s="147"/>
      <c r="AC280" s="147"/>
      <c r="AD280" s="147"/>
      <c r="AE280" s="147"/>
    </row>
    <row r="281" spans="11:31" ht="14.25">
      <c r="K281" s="147"/>
      <c r="L281" s="147"/>
      <c r="M281" s="147"/>
      <c r="N281" s="147"/>
      <c r="O281" s="147"/>
      <c r="P281" s="147"/>
      <c r="Q281" s="147"/>
      <c r="R281" s="147"/>
      <c r="S281" s="147"/>
      <c r="T281" s="147"/>
      <c r="U281" s="147"/>
      <c r="V281" s="147"/>
      <c r="W281" s="147"/>
      <c r="X281" s="147"/>
      <c r="Y281" s="147"/>
      <c r="Z281" s="147"/>
      <c r="AA281" s="147"/>
      <c r="AB281" s="147"/>
      <c r="AC281" s="147"/>
      <c r="AD281" s="147"/>
      <c r="AE281" s="147"/>
    </row>
    <row r="282" spans="11:31" ht="14.25">
      <c r="K282" s="147"/>
      <c r="L282" s="147"/>
      <c r="M282" s="147"/>
      <c r="N282" s="147"/>
      <c r="O282" s="147"/>
      <c r="P282" s="147"/>
      <c r="Q282" s="147"/>
      <c r="R282" s="147"/>
      <c r="S282" s="147"/>
      <c r="T282" s="147"/>
      <c r="U282" s="147"/>
      <c r="V282" s="147"/>
      <c r="W282" s="147"/>
      <c r="X282" s="147"/>
      <c r="Y282" s="147"/>
      <c r="Z282" s="147"/>
      <c r="AA282" s="147"/>
      <c r="AB282" s="147"/>
      <c r="AC282" s="147"/>
      <c r="AD282" s="147"/>
      <c r="AE282" s="147"/>
    </row>
    <row r="283" spans="11:31" ht="14.25">
      <c r="K283" s="147"/>
      <c r="L283" s="147"/>
      <c r="M283" s="147"/>
      <c r="N283" s="147"/>
      <c r="O283" s="147"/>
      <c r="P283" s="147"/>
      <c r="Q283" s="147"/>
      <c r="R283" s="147"/>
      <c r="S283" s="147"/>
      <c r="T283" s="147"/>
      <c r="U283" s="147"/>
      <c r="V283" s="147"/>
      <c r="W283" s="147"/>
      <c r="X283" s="147"/>
      <c r="Y283" s="147"/>
      <c r="Z283" s="147"/>
      <c r="AA283" s="147"/>
      <c r="AB283" s="147"/>
      <c r="AC283" s="147"/>
      <c r="AD283" s="147"/>
      <c r="AE283" s="147"/>
    </row>
    <row r="284" spans="11:31" ht="14.25">
      <c r="K284" s="147"/>
      <c r="L284" s="147"/>
      <c r="M284" s="147"/>
      <c r="N284" s="147"/>
      <c r="O284" s="147"/>
      <c r="P284" s="147"/>
      <c r="Q284" s="147"/>
      <c r="R284" s="147"/>
      <c r="S284" s="147"/>
      <c r="T284" s="147"/>
      <c r="U284" s="147"/>
      <c r="V284" s="147"/>
      <c r="W284" s="147"/>
      <c r="X284" s="147"/>
      <c r="Y284" s="147"/>
      <c r="Z284" s="147"/>
      <c r="AA284" s="147"/>
      <c r="AB284" s="147"/>
      <c r="AC284" s="147"/>
      <c r="AD284" s="147"/>
      <c r="AE284" s="147"/>
    </row>
    <row r="285" spans="11:31" ht="14.25">
      <c r="K285" s="147"/>
      <c r="L285" s="147"/>
      <c r="M285" s="147"/>
      <c r="N285" s="147"/>
      <c r="O285" s="147"/>
      <c r="P285" s="147"/>
      <c r="Q285" s="147"/>
      <c r="R285" s="147"/>
      <c r="S285" s="147"/>
      <c r="T285" s="147"/>
      <c r="U285" s="147"/>
      <c r="V285" s="147"/>
      <c r="W285" s="147"/>
      <c r="X285" s="147"/>
      <c r="Y285" s="147"/>
      <c r="Z285" s="147"/>
      <c r="AA285" s="147"/>
      <c r="AB285" s="147"/>
      <c r="AC285" s="147"/>
      <c r="AD285" s="147"/>
      <c r="AE285" s="147"/>
    </row>
    <row r="286" spans="11:31" ht="14.25">
      <c r="K286" s="147"/>
      <c r="L286" s="147"/>
      <c r="M286" s="147"/>
      <c r="N286" s="147"/>
      <c r="O286" s="147"/>
      <c r="P286" s="147"/>
      <c r="Q286" s="147"/>
      <c r="R286" s="147"/>
      <c r="S286" s="147"/>
      <c r="T286" s="147"/>
      <c r="U286" s="147"/>
      <c r="V286" s="147"/>
      <c r="W286" s="147"/>
      <c r="X286" s="147"/>
      <c r="Y286" s="147"/>
      <c r="Z286" s="147"/>
      <c r="AA286" s="147"/>
      <c r="AB286" s="147"/>
      <c r="AC286" s="147"/>
      <c r="AD286" s="147"/>
      <c r="AE286" s="147"/>
    </row>
    <row r="287" spans="11:31" ht="14.25">
      <c r="K287" s="147"/>
      <c r="L287" s="147"/>
      <c r="M287" s="147"/>
      <c r="N287" s="147"/>
      <c r="O287" s="147"/>
      <c r="P287" s="147"/>
      <c r="Q287" s="147"/>
      <c r="R287" s="147"/>
      <c r="S287" s="147"/>
      <c r="T287" s="147"/>
      <c r="U287" s="147"/>
      <c r="V287" s="147"/>
      <c r="W287" s="147"/>
      <c r="X287" s="147"/>
      <c r="Y287" s="147"/>
      <c r="Z287" s="147"/>
      <c r="AA287" s="147"/>
      <c r="AB287" s="147"/>
      <c r="AC287" s="147"/>
      <c r="AD287" s="147"/>
      <c r="AE287" s="147"/>
    </row>
    <row r="288" spans="11:31" ht="14.25">
      <c r="K288" s="147"/>
      <c r="L288" s="147"/>
      <c r="M288" s="147"/>
      <c r="N288" s="147"/>
      <c r="O288" s="147"/>
      <c r="P288" s="147"/>
      <c r="Q288" s="147"/>
      <c r="R288" s="147"/>
      <c r="S288" s="147"/>
      <c r="T288" s="147"/>
      <c r="U288" s="147"/>
      <c r="V288" s="147"/>
      <c r="W288" s="147"/>
      <c r="X288" s="147"/>
      <c r="Y288" s="147"/>
      <c r="Z288" s="147"/>
      <c r="AA288" s="147"/>
      <c r="AB288" s="147"/>
      <c r="AC288" s="147"/>
      <c r="AD288" s="147"/>
      <c r="AE288" s="147"/>
    </row>
    <row r="289" spans="11:31" ht="14.25">
      <c r="K289" s="147"/>
      <c r="L289" s="147"/>
      <c r="M289" s="147"/>
      <c r="N289" s="147"/>
      <c r="O289" s="147"/>
      <c r="P289" s="147"/>
      <c r="Q289" s="147"/>
      <c r="R289" s="147"/>
      <c r="S289" s="147"/>
      <c r="T289" s="147"/>
      <c r="U289" s="147"/>
      <c r="V289" s="147"/>
      <c r="W289" s="147"/>
      <c r="X289" s="147"/>
      <c r="Y289" s="147"/>
      <c r="Z289" s="147"/>
      <c r="AA289" s="147"/>
      <c r="AB289" s="147"/>
      <c r="AC289" s="147"/>
      <c r="AD289" s="147"/>
      <c r="AE289" s="147"/>
    </row>
    <row r="290" spans="11:31" ht="14.25">
      <c r="K290" s="147"/>
      <c r="L290" s="147"/>
      <c r="M290" s="147"/>
      <c r="N290" s="147"/>
      <c r="O290" s="147"/>
      <c r="P290" s="147"/>
      <c r="Q290" s="147"/>
      <c r="R290" s="147"/>
      <c r="S290" s="147"/>
      <c r="T290" s="147"/>
      <c r="U290" s="147"/>
      <c r="V290" s="147"/>
      <c r="W290" s="147"/>
      <c r="X290" s="147"/>
      <c r="Y290" s="147"/>
      <c r="Z290" s="147"/>
      <c r="AA290" s="147"/>
      <c r="AB290" s="147"/>
      <c r="AC290" s="147"/>
      <c r="AD290" s="147"/>
      <c r="AE290" s="147"/>
    </row>
    <row r="291" spans="11:31" ht="14.25">
      <c r="K291" s="147"/>
      <c r="L291" s="147"/>
      <c r="M291" s="147"/>
      <c r="N291" s="147"/>
      <c r="O291" s="147"/>
      <c r="P291" s="147"/>
      <c r="Q291" s="147"/>
      <c r="R291" s="147"/>
      <c r="S291" s="147"/>
      <c r="T291" s="147"/>
      <c r="U291" s="147"/>
      <c r="V291" s="147"/>
      <c r="W291" s="147"/>
      <c r="X291" s="147"/>
      <c r="Y291" s="147"/>
      <c r="Z291" s="147"/>
      <c r="AA291" s="147"/>
      <c r="AB291" s="147"/>
      <c r="AC291" s="147"/>
      <c r="AD291" s="147"/>
      <c r="AE291" s="147"/>
    </row>
    <row r="292" spans="11:31" ht="14.25">
      <c r="K292" s="147"/>
      <c r="L292" s="147"/>
      <c r="M292" s="147"/>
      <c r="N292" s="147"/>
      <c r="O292" s="147"/>
      <c r="P292" s="147"/>
      <c r="Q292" s="147"/>
      <c r="R292" s="147"/>
      <c r="S292" s="147"/>
      <c r="T292" s="147"/>
      <c r="U292" s="147"/>
      <c r="V292" s="147"/>
      <c r="W292" s="147"/>
      <c r="X292" s="147"/>
      <c r="Y292" s="147"/>
      <c r="Z292" s="147"/>
      <c r="AA292" s="147"/>
      <c r="AB292" s="147"/>
      <c r="AC292" s="147"/>
      <c r="AD292" s="147"/>
      <c r="AE292" s="147"/>
    </row>
    <row r="293" spans="11:31" ht="14.25">
      <c r="K293" s="147"/>
      <c r="L293" s="147"/>
      <c r="M293" s="147"/>
      <c r="N293" s="147"/>
      <c r="O293" s="147"/>
      <c r="P293" s="147"/>
      <c r="Q293" s="147"/>
      <c r="R293" s="147"/>
      <c r="S293" s="147"/>
      <c r="T293" s="147"/>
      <c r="U293" s="147"/>
      <c r="V293" s="147"/>
      <c r="W293" s="147"/>
      <c r="X293" s="147"/>
      <c r="Y293" s="147"/>
      <c r="Z293" s="147"/>
      <c r="AA293" s="147"/>
      <c r="AB293" s="147"/>
      <c r="AC293" s="147"/>
      <c r="AD293" s="147"/>
      <c r="AE293" s="147"/>
    </row>
    <row r="294" spans="11:31" ht="14.25">
      <c r="K294" s="147"/>
      <c r="L294" s="147"/>
      <c r="M294" s="147"/>
      <c r="N294" s="147"/>
      <c r="O294" s="147"/>
      <c r="P294" s="147"/>
      <c r="Q294" s="147"/>
      <c r="R294" s="147"/>
      <c r="S294" s="147"/>
      <c r="T294" s="147"/>
      <c r="U294" s="147"/>
      <c r="V294" s="147"/>
      <c r="W294" s="147"/>
      <c r="X294" s="147"/>
      <c r="Y294" s="147"/>
      <c r="Z294" s="147"/>
      <c r="AA294" s="147"/>
      <c r="AB294" s="147"/>
      <c r="AC294" s="147"/>
      <c r="AD294" s="147"/>
      <c r="AE294" s="147"/>
    </row>
    <row r="295" spans="11:31" ht="14.25">
      <c r="K295" s="147"/>
      <c r="L295" s="147"/>
      <c r="M295" s="147"/>
      <c r="N295" s="147"/>
      <c r="O295" s="147"/>
      <c r="P295" s="147"/>
      <c r="Q295" s="147"/>
      <c r="R295" s="147"/>
      <c r="S295" s="147"/>
      <c r="T295" s="147"/>
      <c r="U295" s="147"/>
      <c r="V295" s="147"/>
      <c r="W295" s="147"/>
      <c r="X295" s="147"/>
      <c r="Y295" s="147"/>
      <c r="Z295" s="147"/>
      <c r="AA295" s="147"/>
      <c r="AB295" s="147"/>
      <c r="AC295" s="147"/>
      <c r="AD295" s="147"/>
      <c r="AE295" s="147"/>
    </row>
    <row r="296" spans="11:31" ht="14.25">
      <c r="K296" s="147"/>
      <c r="L296" s="147"/>
      <c r="M296" s="147"/>
      <c r="N296" s="147"/>
      <c r="O296" s="147"/>
      <c r="P296" s="147"/>
      <c r="Q296" s="147"/>
      <c r="R296" s="147"/>
      <c r="S296" s="147"/>
      <c r="T296" s="147"/>
      <c r="U296" s="147"/>
      <c r="V296" s="147"/>
      <c r="W296" s="147"/>
      <c r="X296" s="147"/>
      <c r="Y296" s="147"/>
      <c r="Z296" s="147"/>
      <c r="AA296" s="147"/>
      <c r="AB296" s="147"/>
      <c r="AC296" s="147"/>
      <c r="AD296" s="147"/>
      <c r="AE296" s="147"/>
    </row>
    <row r="297" spans="11:31" ht="14.25">
      <c r="K297" s="147"/>
      <c r="L297" s="147"/>
      <c r="M297" s="147"/>
      <c r="N297" s="147"/>
      <c r="O297" s="147"/>
      <c r="P297" s="147"/>
      <c r="Q297" s="147"/>
      <c r="R297" s="147"/>
      <c r="S297" s="147"/>
      <c r="T297" s="147"/>
      <c r="U297" s="147"/>
      <c r="V297" s="147"/>
      <c r="W297" s="147"/>
      <c r="X297" s="147"/>
      <c r="Y297" s="147"/>
      <c r="Z297" s="147"/>
      <c r="AA297" s="147"/>
      <c r="AB297" s="147"/>
      <c r="AC297" s="147"/>
      <c r="AD297" s="147"/>
      <c r="AE297" s="147"/>
    </row>
    <row r="298" spans="11:31" ht="14.25">
      <c r="K298" s="147"/>
      <c r="L298" s="147"/>
      <c r="M298" s="147"/>
      <c r="N298" s="147"/>
      <c r="O298" s="147"/>
      <c r="P298" s="147"/>
      <c r="Q298" s="147"/>
      <c r="R298" s="147"/>
      <c r="S298" s="147"/>
      <c r="T298" s="147"/>
      <c r="U298" s="147"/>
      <c r="V298" s="147"/>
      <c r="W298" s="147"/>
      <c r="X298" s="147"/>
      <c r="Y298" s="147"/>
      <c r="Z298" s="147"/>
      <c r="AA298" s="147"/>
      <c r="AB298" s="147"/>
      <c r="AC298" s="147"/>
      <c r="AD298" s="147"/>
      <c r="AE298" s="147"/>
    </row>
    <row r="299" spans="11:31" ht="14.25">
      <c r="K299" s="147"/>
      <c r="L299" s="147"/>
      <c r="M299" s="147"/>
      <c r="N299" s="147"/>
      <c r="O299" s="147"/>
      <c r="P299" s="147"/>
      <c r="Q299" s="147"/>
      <c r="R299" s="147"/>
      <c r="S299" s="147"/>
      <c r="T299" s="147"/>
      <c r="U299" s="147"/>
      <c r="V299" s="147"/>
      <c r="W299" s="147"/>
      <c r="X299" s="147"/>
      <c r="Y299" s="147"/>
      <c r="Z299" s="147"/>
      <c r="AA299" s="147"/>
      <c r="AB299" s="147"/>
      <c r="AC299" s="147"/>
      <c r="AD299" s="147"/>
      <c r="AE299" s="147"/>
    </row>
    <row r="300" spans="11:31" ht="14.25">
      <c r="K300" s="147"/>
      <c r="L300" s="147"/>
      <c r="M300" s="147"/>
      <c r="N300" s="147"/>
      <c r="O300" s="147"/>
      <c r="P300" s="147"/>
      <c r="Q300" s="147"/>
      <c r="R300" s="147"/>
      <c r="S300" s="147"/>
      <c r="T300" s="147"/>
      <c r="U300" s="147"/>
      <c r="V300" s="147"/>
      <c r="W300" s="147"/>
      <c r="X300" s="147"/>
      <c r="Y300" s="147"/>
      <c r="Z300" s="147"/>
      <c r="AA300" s="147"/>
      <c r="AB300" s="147"/>
      <c r="AC300" s="147"/>
      <c r="AD300" s="147"/>
      <c r="AE300" s="147"/>
    </row>
    <row r="301" spans="11:31" ht="14.25">
      <c r="K301" s="147"/>
      <c r="L301" s="147"/>
      <c r="M301" s="147"/>
      <c r="N301" s="147"/>
      <c r="O301" s="147"/>
      <c r="P301" s="147"/>
      <c r="Q301" s="147"/>
      <c r="R301" s="147"/>
      <c r="S301" s="147"/>
      <c r="T301" s="147"/>
      <c r="U301" s="147"/>
      <c r="V301" s="147"/>
      <c r="W301" s="147"/>
      <c r="X301" s="147"/>
      <c r="Y301" s="147"/>
      <c r="Z301" s="147"/>
      <c r="AA301" s="147"/>
      <c r="AB301" s="147"/>
      <c r="AC301" s="147"/>
      <c r="AD301" s="147"/>
      <c r="AE301" s="147"/>
    </row>
    <row r="302" spans="11:31" ht="14.25">
      <c r="K302" s="147"/>
      <c r="L302" s="147"/>
      <c r="M302" s="147"/>
      <c r="N302" s="147"/>
      <c r="O302" s="147"/>
      <c r="P302" s="147"/>
      <c r="Q302" s="147"/>
      <c r="R302" s="147"/>
      <c r="S302" s="147"/>
      <c r="T302" s="147"/>
      <c r="U302" s="147"/>
      <c r="V302" s="147"/>
      <c r="W302" s="147"/>
      <c r="X302" s="147"/>
      <c r="Y302" s="147"/>
      <c r="Z302" s="147"/>
      <c r="AA302" s="147"/>
      <c r="AB302" s="147"/>
      <c r="AC302" s="147"/>
      <c r="AD302" s="147"/>
      <c r="AE302" s="147"/>
    </row>
    <row r="303" spans="11:31" ht="14.25">
      <c r="K303" s="147"/>
      <c r="L303" s="147"/>
      <c r="M303" s="147"/>
      <c r="N303" s="147"/>
      <c r="O303" s="147"/>
      <c r="P303" s="147"/>
      <c r="Q303" s="147"/>
      <c r="R303" s="147"/>
      <c r="S303" s="147"/>
      <c r="T303" s="147"/>
      <c r="U303" s="147"/>
      <c r="V303" s="147"/>
      <c r="W303" s="147"/>
      <c r="X303" s="147"/>
      <c r="Y303" s="147"/>
      <c r="Z303" s="147"/>
      <c r="AA303" s="147"/>
      <c r="AB303" s="147"/>
      <c r="AC303" s="147"/>
      <c r="AD303" s="147"/>
      <c r="AE303" s="147"/>
    </row>
    <row r="304" spans="11:31" ht="14.25">
      <c r="K304" s="147"/>
      <c r="L304" s="147"/>
      <c r="M304" s="147"/>
      <c r="N304" s="147"/>
      <c r="O304" s="147"/>
      <c r="P304" s="147"/>
      <c r="Q304" s="147"/>
      <c r="R304" s="147"/>
      <c r="S304" s="147"/>
      <c r="T304" s="147"/>
      <c r="U304" s="147"/>
      <c r="V304" s="147"/>
      <c r="W304" s="147"/>
      <c r="X304" s="147"/>
      <c r="Y304" s="147"/>
      <c r="Z304" s="147"/>
      <c r="AA304" s="147"/>
      <c r="AB304" s="147"/>
      <c r="AC304" s="147"/>
      <c r="AD304" s="147"/>
      <c r="AE304" s="147"/>
    </row>
    <row r="305" spans="11:31" ht="14.25">
      <c r="K305" s="147"/>
      <c r="L305" s="147"/>
      <c r="M305" s="147"/>
      <c r="N305" s="147"/>
      <c r="O305" s="147"/>
      <c r="P305" s="147"/>
      <c r="Q305" s="147"/>
      <c r="R305" s="147"/>
      <c r="S305" s="147"/>
      <c r="T305" s="147"/>
      <c r="U305" s="147"/>
      <c r="V305" s="147"/>
      <c r="W305" s="147"/>
      <c r="X305" s="147"/>
      <c r="Y305" s="147"/>
      <c r="Z305" s="147"/>
      <c r="AA305" s="147"/>
      <c r="AB305" s="147"/>
      <c r="AC305" s="147"/>
      <c r="AD305" s="147"/>
      <c r="AE305" s="147"/>
    </row>
    <row r="306" spans="11:31" ht="14.25">
      <c r="K306" s="147"/>
      <c r="L306" s="147"/>
      <c r="M306" s="147"/>
      <c r="N306" s="147"/>
      <c r="O306" s="147"/>
      <c r="P306" s="147"/>
      <c r="Q306" s="147"/>
      <c r="R306" s="147"/>
      <c r="S306" s="147"/>
      <c r="T306" s="147"/>
      <c r="U306" s="147"/>
      <c r="V306" s="147"/>
      <c r="W306" s="147"/>
      <c r="X306" s="147"/>
      <c r="Y306" s="147"/>
      <c r="Z306" s="147"/>
      <c r="AA306" s="147"/>
      <c r="AB306" s="147"/>
      <c r="AC306" s="147"/>
      <c r="AD306" s="147"/>
      <c r="AE306" s="147"/>
    </row>
    <row r="307" spans="11:31" ht="14.25">
      <c r="K307" s="147"/>
      <c r="L307" s="147"/>
      <c r="M307" s="147"/>
      <c r="N307" s="147"/>
      <c r="O307" s="147"/>
      <c r="P307" s="147"/>
      <c r="Q307" s="147"/>
      <c r="R307" s="147"/>
      <c r="S307" s="147"/>
      <c r="T307" s="147"/>
      <c r="U307" s="147"/>
      <c r="V307" s="147"/>
      <c r="W307" s="147"/>
      <c r="X307" s="147"/>
      <c r="Y307" s="147"/>
      <c r="Z307" s="147"/>
      <c r="AA307" s="147"/>
      <c r="AB307" s="147"/>
      <c r="AC307" s="147"/>
      <c r="AD307" s="147"/>
      <c r="AE307" s="147"/>
    </row>
    <row r="308" spans="11:31" ht="14.25">
      <c r="K308" s="147"/>
      <c r="L308" s="147"/>
      <c r="M308" s="147"/>
      <c r="N308" s="147"/>
      <c r="O308" s="147"/>
      <c r="P308" s="147"/>
      <c r="Q308" s="147"/>
      <c r="R308" s="147"/>
      <c r="S308" s="147"/>
      <c r="T308" s="147"/>
      <c r="U308" s="147"/>
      <c r="V308" s="147"/>
      <c r="W308" s="147"/>
      <c r="X308" s="147"/>
      <c r="Y308" s="147"/>
      <c r="Z308" s="147"/>
      <c r="AA308" s="147"/>
      <c r="AB308" s="147"/>
      <c r="AC308" s="147"/>
      <c r="AD308" s="147"/>
      <c r="AE308" s="147"/>
    </row>
    <row r="309" spans="11:31" ht="14.25">
      <c r="K309" s="147"/>
      <c r="L309" s="147"/>
      <c r="M309" s="147"/>
      <c r="N309" s="147"/>
      <c r="O309" s="147"/>
      <c r="P309" s="147"/>
      <c r="Q309" s="147"/>
      <c r="R309" s="147"/>
      <c r="S309" s="147"/>
      <c r="T309" s="147"/>
      <c r="U309" s="147"/>
      <c r="V309" s="147"/>
      <c r="W309" s="147"/>
      <c r="X309" s="147"/>
      <c r="Y309" s="147"/>
      <c r="Z309" s="147"/>
      <c r="AA309" s="147"/>
      <c r="AB309" s="147"/>
      <c r="AC309" s="147"/>
      <c r="AD309" s="147"/>
      <c r="AE309" s="147"/>
    </row>
    <row r="310" spans="11:31" ht="14.25">
      <c r="K310" s="147"/>
      <c r="L310" s="147"/>
      <c r="M310" s="147"/>
      <c r="N310" s="147"/>
      <c r="O310" s="147"/>
      <c r="P310" s="147"/>
      <c r="Q310" s="147"/>
      <c r="R310" s="147"/>
      <c r="S310" s="147"/>
      <c r="T310" s="147"/>
      <c r="U310" s="147"/>
      <c r="V310" s="147"/>
      <c r="W310" s="147"/>
      <c r="X310" s="147"/>
      <c r="Y310" s="147"/>
      <c r="Z310" s="147"/>
      <c r="AA310" s="147"/>
      <c r="AB310" s="147"/>
      <c r="AC310" s="147"/>
      <c r="AD310" s="147"/>
      <c r="AE310" s="147"/>
    </row>
    <row r="311" spans="11:31" ht="14.25">
      <c r="K311" s="147"/>
      <c r="L311" s="147"/>
      <c r="M311" s="147"/>
      <c r="N311" s="147"/>
      <c r="O311" s="147"/>
      <c r="P311" s="147"/>
      <c r="Q311" s="147"/>
      <c r="R311" s="147"/>
      <c r="S311" s="147"/>
      <c r="T311" s="147"/>
      <c r="U311" s="147"/>
      <c r="V311" s="147"/>
      <c r="W311" s="147"/>
      <c r="X311" s="147"/>
      <c r="Y311" s="147"/>
      <c r="Z311" s="147"/>
      <c r="AA311" s="147"/>
      <c r="AB311" s="147"/>
      <c r="AC311" s="147"/>
      <c r="AD311" s="147"/>
      <c r="AE311" s="147"/>
    </row>
    <row r="312" spans="11:31" ht="14.25">
      <c r="K312" s="147"/>
      <c r="L312" s="147"/>
      <c r="M312" s="147"/>
      <c r="N312" s="147"/>
      <c r="O312" s="147"/>
      <c r="P312" s="147"/>
      <c r="Q312" s="147"/>
      <c r="R312" s="147"/>
      <c r="S312" s="147"/>
      <c r="T312" s="147"/>
      <c r="U312" s="147"/>
      <c r="V312" s="147"/>
      <c r="W312" s="147"/>
      <c r="X312" s="147"/>
      <c r="Y312" s="147"/>
      <c r="Z312" s="147"/>
      <c r="AA312" s="147"/>
      <c r="AB312" s="147"/>
      <c r="AC312" s="147"/>
      <c r="AD312" s="147"/>
      <c r="AE312" s="147"/>
    </row>
    <row r="313" spans="11:31" ht="14.25">
      <c r="K313" s="147"/>
      <c r="L313" s="147"/>
      <c r="M313" s="147"/>
      <c r="N313" s="147"/>
      <c r="O313" s="147"/>
      <c r="P313" s="147"/>
      <c r="Q313" s="147"/>
      <c r="R313" s="147"/>
      <c r="S313" s="147"/>
      <c r="T313" s="147"/>
      <c r="U313" s="147"/>
      <c r="V313" s="147"/>
      <c r="W313" s="147"/>
      <c r="X313" s="147"/>
      <c r="Y313" s="147"/>
      <c r="Z313" s="147"/>
      <c r="AA313" s="147"/>
      <c r="AB313" s="147"/>
      <c r="AC313" s="147"/>
      <c r="AD313" s="147"/>
      <c r="AE313" s="147"/>
    </row>
    <row r="314" spans="11:31" ht="14.25">
      <c r="K314" s="147"/>
      <c r="L314" s="147"/>
      <c r="M314" s="147"/>
      <c r="N314" s="147"/>
      <c r="O314" s="147"/>
      <c r="P314" s="147"/>
      <c r="Q314" s="147"/>
      <c r="R314" s="147"/>
      <c r="S314" s="147"/>
      <c r="T314" s="147"/>
      <c r="U314" s="147"/>
      <c r="V314" s="147"/>
      <c r="W314" s="147"/>
      <c r="X314" s="147"/>
      <c r="Y314" s="147"/>
      <c r="Z314" s="147"/>
      <c r="AA314" s="147"/>
      <c r="AB314" s="147"/>
      <c r="AC314" s="147"/>
      <c r="AD314" s="147"/>
      <c r="AE314" s="147"/>
    </row>
    <row r="315" spans="11:31" ht="14.25">
      <c r="K315" s="147"/>
      <c r="L315" s="147"/>
      <c r="M315" s="147"/>
      <c r="N315" s="147"/>
      <c r="O315" s="147"/>
      <c r="P315" s="147"/>
      <c r="Q315" s="147"/>
      <c r="R315" s="147"/>
      <c r="S315" s="147"/>
      <c r="T315" s="147"/>
      <c r="U315" s="147"/>
      <c r="V315" s="147"/>
      <c r="W315" s="147"/>
      <c r="X315" s="147"/>
      <c r="Y315" s="147"/>
      <c r="Z315" s="147"/>
      <c r="AA315" s="147"/>
      <c r="AB315" s="147"/>
      <c r="AC315" s="147"/>
      <c r="AD315" s="147"/>
      <c r="AE315" s="147"/>
    </row>
    <row r="316" spans="11:31" ht="14.25">
      <c r="K316" s="147"/>
      <c r="L316" s="147"/>
      <c r="M316" s="147"/>
      <c r="N316" s="147"/>
      <c r="O316" s="147"/>
      <c r="P316" s="147"/>
      <c r="Q316" s="147"/>
      <c r="R316" s="147"/>
      <c r="S316" s="147"/>
      <c r="T316" s="147"/>
      <c r="U316" s="147"/>
      <c r="V316" s="147"/>
      <c r="W316" s="147"/>
      <c r="X316" s="147"/>
      <c r="Y316" s="147"/>
      <c r="Z316" s="147"/>
      <c r="AA316" s="147"/>
      <c r="AB316" s="147"/>
      <c r="AC316" s="147"/>
      <c r="AD316" s="147"/>
      <c r="AE316" s="147"/>
    </row>
    <row r="317" spans="11:31" ht="14.25">
      <c r="K317" s="147"/>
      <c r="L317" s="147"/>
      <c r="M317" s="147"/>
      <c r="N317" s="147"/>
      <c r="O317" s="147"/>
      <c r="P317" s="147"/>
      <c r="Q317" s="147"/>
      <c r="R317" s="147"/>
      <c r="S317" s="147"/>
      <c r="T317" s="147"/>
      <c r="U317" s="147"/>
      <c r="V317" s="147"/>
      <c r="W317" s="147"/>
      <c r="X317" s="147"/>
      <c r="Y317" s="147"/>
      <c r="Z317" s="147"/>
      <c r="AA317" s="147"/>
      <c r="AB317" s="147"/>
      <c r="AC317" s="147"/>
      <c r="AD317" s="147"/>
      <c r="AE317" s="147"/>
    </row>
    <row r="318" spans="11:31" ht="14.25">
      <c r="K318" s="147"/>
      <c r="L318" s="147"/>
      <c r="M318" s="147"/>
      <c r="N318" s="147"/>
      <c r="O318" s="147"/>
      <c r="P318" s="147"/>
      <c r="Q318" s="147"/>
      <c r="R318" s="147"/>
      <c r="S318" s="147"/>
      <c r="T318" s="147"/>
      <c r="U318" s="147"/>
      <c r="V318" s="147"/>
      <c r="W318" s="147"/>
      <c r="X318" s="147"/>
      <c r="Y318" s="147"/>
      <c r="Z318" s="147"/>
      <c r="AA318" s="147"/>
      <c r="AB318" s="147"/>
      <c r="AC318" s="147"/>
      <c r="AD318" s="147"/>
      <c r="AE318" s="147"/>
    </row>
    <row r="319" spans="11:31" ht="14.25">
      <c r="K319" s="147"/>
      <c r="L319" s="147"/>
      <c r="M319" s="147"/>
      <c r="N319" s="147"/>
      <c r="O319" s="147"/>
      <c r="P319" s="147"/>
      <c r="Q319" s="147"/>
      <c r="R319" s="147"/>
      <c r="S319" s="147"/>
      <c r="T319" s="147"/>
      <c r="U319" s="147"/>
      <c r="V319" s="147"/>
      <c r="W319" s="147"/>
      <c r="X319" s="147"/>
      <c r="Y319" s="147"/>
      <c r="Z319" s="147"/>
      <c r="AA319" s="147"/>
      <c r="AB319" s="147"/>
      <c r="AC319" s="147"/>
      <c r="AD319" s="147"/>
      <c r="AE319" s="147"/>
    </row>
    <row r="320" spans="11:31" ht="14.25">
      <c r="K320" s="147"/>
      <c r="L320" s="147"/>
      <c r="M320" s="147"/>
      <c r="N320" s="147"/>
      <c r="O320" s="147"/>
      <c r="P320" s="147"/>
      <c r="Q320" s="147"/>
      <c r="R320" s="147"/>
      <c r="S320" s="147"/>
      <c r="T320" s="147"/>
      <c r="U320" s="147"/>
      <c r="V320" s="147"/>
      <c r="W320" s="147"/>
      <c r="X320" s="147"/>
      <c r="Y320" s="147"/>
      <c r="Z320" s="147"/>
      <c r="AA320" s="147"/>
      <c r="AB320" s="147"/>
      <c r="AC320" s="147"/>
      <c r="AD320" s="147"/>
      <c r="AE320" s="147"/>
    </row>
    <row r="321" spans="11:31" ht="14.25">
      <c r="K321" s="147"/>
      <c r="L321" s="147"/>
      <c r="M321" s="147"/>
      <c r="N321" s="147"/>
      <c r="O321" s="147"/>
      <c r="P321" s="147"/>
      <c r="Q321" s="147"/>
      <c r="R321" s="147"/>
      <c r="S321" s="147"/>
      <c r="T321" s="147"/>
      <c r="U321" s="147"/>
      <c r="V321" s="147"/>
      <c r="W321" s="147"/>
      <c r="X321" s="147"/>
      <c r="Y321" s="147"/>
      <c r="Z321" s="147"/>
      <c r="AA321" s="147"/>
      <c r="AB321" s="147"/>
      <c r="AC321" s="147"/>
      <c r="AD321" s="147"/>
      <c r="AE321" s="147"/>
    </row>
    <row r="322" spans="11:31" ht="14.25">
      <c r="K322" s="147"/>
      <c r="L322" s="147"/>
      <c r="M322" s="147"/>
      <c r="N322" s="147"/>
      <c r="O322" s="147"/>
      <c r="P322" s="147"/>
      <c r="Q322" s="147"/>
      <c r="R322" s="147"/>
      <c r="S322" s="147"/>
      <c r="T322" s="147"/>
      <c r="U322" s="147"/>
      <c r="V322" s="147"/>
      <c r="W322" s="147"/>
      <c r="X322" s="147"/>
      <c r="Y322" s="147"/>
      <c r="Z322" s="147"/>
      <c r="AA322" s="147"/>
      <c r="AB322" s="147"/>
      <c r="AC322" s="147"/>
      <c r="AD322" s="147"/>
      <c r="AE322" s="147"/>
    </row>
    <row r="323" spans="11:31" ht="14.25">
      <c r="K323" s="147"/>
      <c r="L323" s="147"/>
      <c r="M323" s="147"/>
      <c r="N323" s="147"/>
      <c r="O323" s="147"/>
      <c r="P323" s="147"/>
      <c r="Q323" s="147"/>
      <c r="R323" s="147"/>
      <c r="S323" s="147"/>
      <c r="T323" s="147"/>
      <c r="U323" s="147"/>
      <c r="V323" s="147"/>
      <c r="W323" s="147"/>
      <c r="X323" s="147"/>
      <c r="Y323" s="147"/>
      <c r="Z323" s="147"/>
      <c r="AA323" s="147"/>
      <c r="AB323" s="147"/>
      <c r="AC323" s="147"/>
      <c r="AD323" s="147"/>
      <c r="AE323" s="147"/>
    </row>
    <row r="324" spans="11:31" ht="14.25">
      <c r="K324" s="147"/>
      <c r="L324" s="147"/>
      <c r="M324" s="147"/>
      <c r="N324" s="147"/>
      <c r="O324" s="147"/>
      <c r="P324" s="147"/>
      <c r="Q324" s="147"/>
      <c r="R324" s="147"/>
      <c r="S324" s="147"/>
      <c r="T324" s="147"/>
      <c r="U324" s="147"/>
      <c r="V324" s="147"/>
      <c r="W324" s="147"/>
      <c r="X324" s="147"/>
      <c r="Y324" s="147"/>
      <c r="Z324" s="147"/>
      <c r="AA324" s="147"/>
      <c r="AB324" s="147"/>
      <c r="AC324" s="147"/>
      <c r="AD324" s="147"/>
      <c r="AE324" s="147"/>
    </row>
    <row r="325" spans="11:31" ht="14.25">
      <c r="K325" s="147"/>
      <c r="L325" s="147"/>
      <c r="M325" s="147"/>
      <c r="N325" s="147"/>
      <c r="O325" s="147"/>
      <c r="P325" s="147"/>
      <c r="Q325" s="147"/>
      <c r="R325" s="147"/>
      <c r="S325" s="147"/>
      <c r="T325" s="147"/>
      <c r="U325" s="147"/>
      <c r="V325" s="147"/>
      <c r="W325" s="147"/>
      <c r="X325" s="147"/>
      <c r="Y325" s="147"/>
      <c r="Z325" s="147"/>
      <c r="AA325" s="147"/>
      <c r="AB325" s="147"/>
      <c r="AC325" s="147"/>
      <c r="AD325" s="147"/>
      <c r="AE325" s="147"/>
    </row>
    <row r="326" spans="11:31" ht="14.25">
      <c r="K326" s="147"/>
      <c r="L326" s="147"/>
      <c r="M326" s="147"/>
      <c r="N326" s="147"/>
      <c r="O326" s="147"/>
      <c r="P326" s="147"/>
      <c r="Q326" s="147"/>
      <c r="R326" s="147"/>
      <c r="S326" s="147"/>
      <c r="T326" s="147"/>
      <c r="U326" s="147"/>
      <c r="V326" s="147"/>
      <c r="W326" s="147"/>
      <c r="X326" s="147"/>
      <c r="Y326" s="147"/>
      <c r="Z326" s="147"/>
      <c r="AA326" s="147"/>
      <c r="AB326" s="147"/>
      <c r="AC326" s="147"/>
      <c r="AD326" s="147"/>
      <c r="AE326" s="147"/>
    </row>
    <row r="327" spans="11:31" ht="14.25">
      <c r="K327" s="147"/>
      <c r="L327" s="147"/>
      <c r="M327" s="147"/>
      <c r="N327" s="147"/>
      <c r="O327" s="147"/>
      <c r="P327" s="147"/>
      <c r="Q327" s="147"/>
      <c r="R327" s="147"/>
      <c r="S327" s="147"/>
      <c r="T327" s="147"/>
      <c r="U327" s="147"/>
      <c r="V327" s="147"/>
      <c r="W327" s="147"/>
      <c r="X327" s="147"/>
      <c r="Y327" s="147"/>
      <c r="Z327" s="147"/>
      <c r="AA327" s="147"/>
      <c r="AB327" s="147"/>
      <c r="AC327" s="147"/>
      <c r="AD327" s="147"/>
      <c r="AE327" s="147"/>
    </row>
    <row r="328" spans="11:31" ht="14.25">
      <c r="K328" s="147"/>
      <c r="L328" s="147"/>
      <c r="M328" s="147"/>
      <c r="N328" s="147"/>
      <c r="O328" s="147"/>
      <c r="P328" s="147"/>
      <c r="Q328" s="147"/>
      <c r="R328" s="147"/>
      <c r="S328" s="147"/>
      <c r="T328" s="147"/>
      <c r="U328" s="147"/>
      <c r="V328" s="147"/>
      <c r="W328" s="147"/>
      <c r="X328" s="147"/>
      <c r="Y328" s="147"/>
      <c r="Z328" s="147"/>
      <c r="AA328" s="147"/>
      <c r="AB328" s="147"/>
      <c r="AC328" s="147"/>
      <c r="AD328" s="147"/>
      <c r="AE328" s="147"/>
    </row>
    <row r="329" spans="11:31" ht="14.25">
      <c r="K329" s="147"/>
      <c r="L329" s="147"/>
      <c r="M329" s="147"/>
      <c r="N329" s="147"/>
      <c r="O329" s="147"/>
      <c r="P329" s="147"/>
      <c r="Q329" s="147"/>
      <c r="R329" s="147"/>
      <c r="S329" s="147"/>
      <c r="T329" s="147"/>
      <c r="U329" s="147"/>
      <c r="V329" s="147"/>
      <c r="W329" s="147"/>
      <c r="X329" s="147"/>
      <c r="Y329" s="147"/>
      <c r="Z329" s="147"/>
      <c r="AA329" s="147"/>
      <c r="AB329" s="147"/>
      <c r="AC329" s="147"/>
      <c r="AD329" s="147"/>
      <c r="AE329" s="147"/>
    </row>
    <row r="330" spans="11:31" ht="14.25">
      <c r="K330" s="147"/>
      <c r="L330" s="147"/>
      <c r="M330" s="147"/>
      <c r="N330" s="147"/>
      <c r="O330" s="147"/>
      <c r="P330" s="147"/>
      <c r="Q330" s="147"/>
      <c r="R330" s="147"/>
      <c r="S330" s="147"/>
      <c r="T330" s="147"/>
      <c r="U330" s="147"/>
      <c r="V330" s="147"/>
      <c r="W330" s="147"/>
      <c r="X330" s="147"/>
      <c r="Y330" s="147"/>
      <c r="Z330" s="147"/>
      <c r="AA330" s="147"/>
      <c r="AB330" s="147"/>
      <c r="AC330" s="147"/>
      <c r="AD330" s="147"/>
      <c r="AE330" s="147"/>
    </row>
    <row r="331" spans="11:31" ht="14.25">
      <c r="K331" s="147"/>
      <c r="L331" s="147"/>
      <c r="M331" s="147"/>
      <c r="N331" s="147"/>
      <c r="O331" s="147"/>
      <c r="P331" s="147"/>
      <c r="Q331" s="147"/>
      <c r="R331" s="147"/>
      <c r="S331" s="147"/>
      <c r="T331" s="147"/>
      <c r="U331" s="147"/>
      <c r="V331" s="147"/>
      <c r="W331" s="147"/>
      <c r="X331" s="147"/>
      <c r="Y331" s="147"/>
      <c r="Z331" s="147"/>
      <c r="AA331" s="147"/>
      <c r="AB331" s="147"/>
      <c r="AC331" s="147"/>
      <c r="AD331" s="147"/>
      <c r="AE331" s="147"/>
    </row>
    <row r="332" spans="11:31" ht="14.25">
      <c r="K332" s="147"/>
      <c r="L332" s="147"/>
      <c r="M332" s="147"/>
      <c r="N332" s="147"/>
      <c r="O332" s="147"/>
      <c r="P332" s="147"/>
      <c r="Q332" s="147"/>
      <c r="R332" s="147"/>
      <c r="S332" s="147"/>
      <c r="T332" s="147"/>
      <c r="U332" s="147"/>
      <c r="V332" s="147"/>
      <c r="W332" s="147"/>
      <c r="X332" s="147"/>
      <c r="Y332" s="147"/>
      <c r="Z332" s="147"/>
      <c r="AA332" s="147"/>
      <c r="AB332" s="147"/>
      <c r="AC332" s="147"/>
      <c r="AD332" s="147"/>
      <c r="AE332" s="147"/>
    </row>
    <row r="333" spans="11:31" ht="14.25">
      <c r="K333" s="147"/>
      <c r="L333" s="147"/>
      <c r="M333" s="147"/>
      <c r="N333" s="147"/>
      <c r="O333" s="147"/>
      <c r="P333" s="147"/>
      <c r="Q333" s="147"/>
      <c r="R333" s="147"/>
      <c r="S333" s="147"/>
      <c r="T333" s="147"/>
      <c r="U333" s="147"/>
      <c r="V333" s="147"/>
      <c r="W333" s="147"/>
      <c r="X333" s="147"/>
      <c r="Y333" s="147"/>
      <c r="Z333" s="147"/>
      <c r="AA333" s="147"/>
      <c r="AB333" s="147"/>
      <c r="AC333" s="147"/>
      <c r="AD333" s="147"/>
      <c r="AE333" s="147"/>
    </row>
    <row r="334" spans="11:31" ht="14.25">
      <c r="K334" s="147"/>
      <c r="L334" s="147"/>
      <c r="M334" s="147"/>
      <c r="N334" s="147"/>
      <c r="O334" s="147"/>
      <c r="P334" s="147"/>
      <c r="Q334" s="147"/>
      <c r="R334" s="147"/>
      <c r="S334" s="147"/>
      <c r="T334" s="147"/>
      <c r="U334" s="147"/>
      <c r="V334" s="147"/>
      <c r="W334" s="147"/>
      <c r="X334" s="147"/>
      <c r="Y334" s="147"/>
      <c r="Z334" s="147"/>
      <c r="AA334" s="147"/>
      <c r="AB334" s="147"/>
      <c r="AC334" s="147"/>
      <c r="AD334" s="147"/>
      <c r="AE334" s="147"/>
    </row>
    <row r="335" spans="11:31" ht="14.25">
      <c r="K335" s="147"/>
      <c r="L335" s="147"/>
      <c r="M335" s="147"/>
      <c r="N335" s="147"/>
      <c r="O335" s="147"/>
      <c r="P335" s="147"/>
      <c r="Q335" s="147"/>
      <c r="R335" s="147"/>
      <c r="S335" s="147"/>
      <c r="T335" s="147"/>
      <c r="U335" s="147"/>
      <c r="V335" s="147"/>
      <c r="W335" s="147"/>
      <c r="X335" s="147"/>
      <c r="Y335" s="147"/>
      <c r="Z335" s="147"/>
      <c r="AA335" s="147"/>
      <c r="AB335" s="147"/>
      <c r="AC335" s="147"/>
      <c r="AD335" s="147"/>
      <c r="AE335" s="147"/>
    </row>
    <row r="336" spans="11:31" ht="14.25">
      <c r="K336" s="147"/>
      <c r="L336" s="147"/>
      <c r="M336" s="147"/>
      <c r="N336" s="147"/>
      <c r="O336" s="147"/>
      <c r="P336" s="147"/>
      <c r="Q336" s="147"/>
      <c r="R336" s="147"/>
      <c r="S336" s="147"/>
      <c r="T336" s="147"/>
      <c r="U336" s="147"/>
      <c r="V336" s="147"/>
      <c r="W336" s="147"/>
      <c r="X336" s="147"/>
      <c r="Y336" s="147"/>
      <c r="Z336" s="147"/>
      <c r="AA336" s="147"/>
      <c r="AB336" s="147"/>
      <c r="AC336" s="147"/>
      <c r="AD336" s="147"/>
      <c r="AE336" s="147"/>
    </row>
    <row r="337" spans="11:31" ht="14.25">
      <c r="K337" s="147"/>
      <c r="L337" s="147"/>
      <c r="M337" s="147"/>
      <c r="N337" s="147"/>
      <c r="O337" s="147"/>
      <c r="P337" s="147"/>
      <c r="Q337" s="147"/>
      <c r="R337" s="147"/>
      <c r="S337" s="147"/>
      <c r="T337" s="147"/>
      <c r="U337" s="147"/>
      <c r="V337" s="147"/>
      <c r="W337" s="147"/>
      <c r="X337" s="147"/>
      <c r="Y337" s="147"/>
      <c r="Z337" s="147"/>
      <c r="AA337" s="147"/>
      <c r="AB337" s="147"/>
      <c r="AC337" s="147"/>
      <c r="AD337" s="147"/>
      <c r="AE337" s="147"/>
    </row>
    <row r="338" spans="11:31" ht="14.25">
      <c r="K338" s="147"/>
      <c r="L338" s="147"/>
      <c r="M338" s="147"/>
      <c r="N338" s="147"/>
      <c r="O338" s="147"/>
      <c r="P338" s="147"/>
      <c r="Q338" s="147"/>
      <c r="R338" s="147"/>
      <c r="S338" s="147"/>
      <c r="T338" s="147"/>
      <c r="U338" s="147"/>
      <c r="V338" s="147"/>
      <c r="W338" s="147"/>
      <c r="X338" s="147"/>
      <c r="Y338" s="147"/>
      <c r="Z338" s="147"/>
      <c r="AA338" s="147"/>
      <c r="AB338" s="147"/>
      <c r="AC338" s="147"/>
      <c r="AD338" s="147"/>
      <c r="AE338" s="147"/>
    </row>
    <row r="339" spans="11:31" ht="14.25">
      <c r="K339" s="147"/>
      <c r="L339" s="147"/>
      <c r="M339" s="147"/>
      <c r="N339" s="147"/>
      <c r="O339" s="147"/>
      <c r="P339" s="147"/>
      <c r="Q339" s="147"/>
      <c r="R339" s="147"/>
      <c r="S339" s="147"/>
      <c r="T339" s="147"/>
      <c r="U339" s="147"/>
      <c r="V339" s="147"/>
      <c r="W339" s="147"/>
      <c r="X339" s="147"/>
      <c r="Y339" s="147"/>
      <c r="Z339" s="147"/>
      <c r="AA339" s="147"/>
      <c r="AB339" s="147"/>
      <c r="AC339" s="147"/>
      <c r="AD339" s="147"/>
      <c r="AE339" s="147"/>
    </row>
    <row r="340" spans="11:31" ht="14.25">
      <c r="K340" s="147"/>
      <c r="L340" s="147"/>
      <c r="M340" s="147"/>
      <c r="N340" s="147"/>
      <c r="O340" s="147"/>
      <c r="P340" s="147"/>
      <c r="Q340" s="147"/>
      <c r="R340" s="147"/>
      <c r="S340" s="147"/>
      <c r="T340" s="147"/>
      <c r="U340" s="147"/>
      <c r="V340" s="147"/>
      <c r="W340" s="147"/>
      <c r="X340" s="147"/>
      <c r="Y340" s="147"/>
      <c r="Z340" s="147"/>
      <c r="AA340" s="147"/>
      <c r="AB340" s="147"/>
      <c r="AC340" s="147"/>
      <c r="AD340" s="147"/>
      <c r="AE340" s="147"/>
    </row>
    <row r="341" spans="11:31" ht="14.25">
      <c r="K341" s="147"/>
      <c r="L341" s="147"/>
      <c r="M341" s="147"/>
      <c r="N341" s="147"/>
      <c r="O341" s="147"/>
      <c r="P341" s="147"/>
      <c r="Q341" s="147"/>
      <c r="R341" s="147"/>
      <c r="S341" s="147"/>
      <c r="T341" s="147"/>
      <c r="U341" s="147"/>
      <c r="V341" s="147"/>
      <c r="W341" s="147"/>
      <c r="X341" s="147"/>
      <c r="Y341" s="147"/>
      <c r="Z341" s="147"/>
      <c r="AA341" s="147"/>
      <c r="AB341" s="147"/>
      <c r="AC341" s="147"/>
      <c r="AD341" s="147"/>
      <c r="AE341" s="147"/>
    </row>
    <row r="342" spans="11:31" ht="14.25">
      <c r="K342" s="147"/>
      <c r="L342" s="147"/>
      <c r="M342" s="147"/>
      <c r="N342" s="147"/>
      <c r="O342" s="147"/>
      <c r="P342" s="147"/>
      <c r="Q342" s="147"/>
      <c r="R342" s="147"/>
      <c r="S342" s="147"/>
      <c r="T342" s="147"/>
      <c r="U342" s="147"/>
      <c r="V342" s="147"/>
      <c r="W342" s="147"/>
      <c r="X342" s="147"/>
      <c r="Y342" s="147"/>
      <c r="Z342" s="147"/>
      <c r="AA342" s="147"/>
      <c r="AB342" s="147"/>
      <c r="AC342" s="147"/>
      <c r="AD342" s="147"/>
      <c r="AE342" s="147"/>
    </row>
    <row r="343" spans="11:31" ht="14.25">
      <c r="K343" s="147"/>
      <c r="L343" s="147"/>
      <c r="M343" s="147"/>
      <c r="N343" s="147"/>
      <c r="O343" s="147"/>
      <c r="P343" s="147"/>
      <c r="Q343" s="147"/>
      <c r="R343" s="147"/>
      <c r="S343" s="147"/>
      <c r="T343" s="147"/>
      <c r="U343" s="147"/>
      <c r="V343" s="147"/>
      <c r="W343" s="147"/>
      <c r="X343" s="147"/>
      <c r="Y343" s="147"/>
      <c r="Z343" s="147"/>
      <c r="AA343" s="147"/>
      <c r="AB343" s="147"/>
      <c r="AC343" s="147"/>
      <c r="AD343" s="147"/>
      <c r="AE343" s="147"/>
    </row>
    <row r="344" spans="11:31" ht="14.25">
      <c r="K344" s="147"/>
      <c r="L344" s="147"/>
      <c r="M344" s="147"/>
      <c r="N344" s="147"/>
      <c r="O344" s="147"/>
      <c r="P344" s="147"/>
      <c r="Q344" s="147"/>
      <c r="R344" s="147"/>
      <c r="S344" s="147"/>
      <c r="T344" s="147"/>
      <c r="U344" s="147"/>
      <c r="V344" s="147"/>
      <c r="W344" s="147"/>
      <c r="X344" s="147"/>
      <c r="Y344" s="147"/>
      <c r="Z344" s="147"/>
      <c r="AA344" s="147"/>
      <c r="AB344" s="147"/>
      <c r="AC344" s="147"/>
      <c r="AD344" s="147"/>
      <c r="AE344" s="147"/>
    </row>
    <row r="345" spans="11:31" ht="14.25">
      <c r="K345" s="147"/>
      <c r="L345" s="147"/>
      <c r="M345" s="147"/>
      <c r="N345" s="147"/>
      <c r="O345" s="147"/>
      <c r="P345" s="147"/>
      <c r="Q345" s="147"/>
      <c r="R345" s="147"/>
      <c r="S345" s="147"/>
      <c r="T345" s="147"/>
      <c r="U345" s="147"/>
      <c r="V345" s="147"/>
      <c r="W345" s="147"/>
      <c r="X345" s="147"/>
      <c r="Y345" s="147"/>
      <c r="Z345" s="147"/>
      <c r="AA345" s="147"/>
      <c r="AB345" s="147"/>
      <c r="AC345" s="147"/>
      <c r="AD345" s="147"/>
      <c r="AE345" s="147"/>
    </row>
    <row r="346" spans="11:31" ht="14.25">
      <c r="K346" s="147"/>
      <c r="L346" s="147"/>
      <c r="M346" s="147"/>
      <c r="N346" s="147"/>
      <c r="O346" s="147"/>
      <c r="P346" s="147"/>
      <c r="Q346" s="147"/>
      <c r="R346" s="147"/>
      <c r="S346" s="147"/>
      <c r="T346" s="147"/>
      <c r="U346" s="147"/>
      <c r="V346" s="147"/>
      <c r="W346" s="147"/>
      <c r="X346" s="147"/>
      <c r="Y346" s="147"/>
      <c r="Z346" s="147"/>
      <c r="AA346" s="147"/>
      <c r="AB346" s="147"/>
      <c r="AC346" s="147"/>
      <c r="AD346" s="147"/>
      <c r="AE346" s="147"/>
    </row>
    <row r="347" spans="11:31" ht="14.25">
      <c r="K347" s="147"/>
      <c r="L347" s="147"/>
      <c r="M347" s="147"/>
      <c r="N347" s="147"/>
      <c r="O347" s="147"/>
      <c r="P347" s="147"/>
      <c r="Q347" s="147"/>
      <c r="R347" s="147"/>
      <c r="S347" s="147"/>
      <c r="T347" s="147"/>
      <c r="U347" s="147"/>
      <c r="V347" s="147"/>
      <c r="W347" s="147"/>
      <c r="X347" s="147"/>
      <c r="Y347" s="147"/>
      <c r="Z347" s="147"/>
      <c r="AA347" s="147"/>
      <c r="AB347" s="147"/>
      <c r="AC347" s="147"/>
      <c r="AD347" s="147"/>
      <c r="AE347" s="147"/>
    </row>
    <row r="348" spans="11:31" ht="14.25">
      <c r="K348" s="147"/>
      <c r="L348" s="147"/>
      <c r="M348" s="147"/>
      <c r="N348" s="147"/>
      <c r="O348" s="147"/>
      <c r="P348" s="147"/>
      <c r="Q348" s="147"/>
      <c r="R348" s="147"/>
      <c r="S348" s="147"/>
      <c r="T348" s="147"/>
      <c r="U348" s="147"/>
      <c r="V348" s="147"/>
      <c r="W348" s="147"/>
      <c r="X348" s="147"/>
      <c r="Y348" s="147"/>
      <c r="Z348" s="147"/>
      <c r="AA348" s="147"/>
      <c r="AB348" s="147"/>
      <c r="AC348" s="147"/>
      <c r="AD348" s="147"/>
      <c r="AE348" s="147"/>
    </row>
    <row r="349" spans="11:31" ht="14.25">
      <c r="K349" s="147"/>
      <c r="L349" s="147"/>
      <c r="M349" s="147"/>
      <c r="N349" s="147"/>
      <c r="O349" s="147"/>
      <c r="P349" s="147"/>
      <c r="Q349" s="147"/>
      <c r="R349" s="147"/>
      <c r="S349" s="147"/>
      <c r="T349" s="147"/>
      <c r="U349" s="147"/>
      <c r="V349" s="147"/>
      <c r="W349" s="147"/>
      <c r="X349" s="147"/>
      <c r="Y349" s="147"/>
      <c r="Z349" s="147"/>
      <c r="AA349" s="147"/>
      <c r="AB349" s="147"/>
      <c r="AC349" s="147"/>
      <c r="AD349" s="147"/>
      <c r="AE349" s="147"/>
    </row>
    <row r="350" spans="11:31" ht="14.25">
      <c r="K350" s="147"/>
      <c r="L350" s="147"/>
      <c r="M350" s="147"/>
      <c r="N350" s="147"/>
      <c r="O350" s="147"/>
      <c r="P350" s="147"/>
      <c r="Q350" s="147"/>
      <c r="R350" s="147"/>
      <c r="S350" s="147"/>
      <c r="T350" s="147"/>
      <c r="U350" s="147"/>
      <c r="V350" s="147"/>
      <c r="W350" s="147"/>
      <c r="X350" s="147"/>
      <c r="Y350" s="147"/>
      <c r="Z350" s="147"/>
      <c r="AA350" s="147"/>
      <c r="AB350" s="147"/>
      <c r="AC350" s="147"/>
      <c r="AD350" s="147"/>
      <c r="AE350" s="147"/>
    </row>
    <row r="351" spans="11:31" ht="14.25">
      <c r="K351" s="147"/>
      <c r="L351" s="147"/>
      <c r="M351" s="147"/>
      <c r="N351" s="147"/>
      <c r="O351" s="147"/>
      <c r="P351" s="147"/>
      <c r="Q351" s="147"/>
      <c r="R351" s="147"/>
      <c r="S351" s="147"/>
      <c r="T351" s="147"/>
      <c r="U351" s="147"/>
      <c r="V351" s="147"/>
      <c r="W351" s="147"/>
      <c r="X351" s="147"/>
      <c r="Y351" s="147"/>
      <c r="Z351" s="147"/>
      <c r="AA351" s="147"/>
      <c r="AB351" s="147"/>
      <c r="AC351" s="147"/>
      <c r="AD351" s="147"/>
      <c r="AE351" s="147"/>
    </row>
    <row r="352" spans="11:31" ht="14.25">
      <c r="K352" s="147"/>
      <c r="L352" s="147"/>
      <c r="M352" s="147"/>
      <c r="N352" s="147"/>
      <c r="O352" s="147"/>
      <c r="P352" s="147"/>
      <c r="Q352" s="147"/>
      <c r="R352" s="147"/>
      <c r="S352" s="147"/>
      <c r="T352" s="147"/>
      <c r="U352" s="147"/>
      <c r="V352" s="147"/>
      <c r="W352" s="147"/>
      <c r="X352" s="147"/>
      <c r="Y352" s="147"/>
      <c r="Z352" s="147"/>
      <c r="AA352" s="147"/>
      <c r="AB352" s="147"/>
      <c r="AC352" s="147"/>
      <c r="AD352" s="147"/>
      <c r="AE352" s="147"/>
    </row>
    <row r="353" spans="11:31" ht="14.25">
      <c r="K353" s="147"/>
      <c r="L353" s="147"/>
      <c r="M353" s="147"/>
      <c r="N353" s="147"/>
      <c r="O353" s="147"/>
      <c r="P353" s="147"/>
      <c r="Q353" s="147"/>
      <c r="R353" s="147"/>
      <c r="S353" s="147"/>
      <c r="T353" s="147"/>
      <c r="U353" s="147"/>
      <c r="V353" s="147"/>
      <c r="W353" s="147"/>
      <c r="X353" s="147"/>
      <c r="Y353" s="147"/>
      <c r="Z353" s="147"/>
      <c r="AA353" s="147"/>
      <c r="AB353" s="147"/>
      <c r="AC353" s="147"/>
      <c r="AD353" s="147"/>
      <c r="AE353" s="147"/>
    </row>
    <row r="354" spans="11:31" ht="14.25">
      <c r="K354" s="147"/>
      <c r="L354" s="147"/>
      <c r="M354" s="147"/>
      <c r="N354" s="147"/>
      <c r="O354" s="147"/>
      <c r="P354" s="147"/>
      <c r="Q354" s="147"/>
      <c r="R354" s="147"/>
      <c r="S354" s="147"/>
      <c r="T354" s="147"/>
      <c r="U354" s="147"/>
      <c r="V354" s="147"/>
      <c r="W354" s="147"/>
      <c r="X354" s="147"/>
      <c r="Y354" s="147"/>
      <c r="Z354" s="147"/>
      <c r="AA354" s="147"/>
      <c r="AB354" s="147"/>
      <c r="AC354" s="147"/>
      <c r="AD354" s="147"/>
      <c r="AE354" s="147"/>
    </row>
    <row r="355" spans="11:31" ht="14.25">
      <c r="K355" s="147"/>
      <c r="L355" s="147"/>
      <c r="M355" s="147"/>
      <c r="N355" s="147"/>
      <c r="O355" s="147"/>
      <c r="P355" s="147"/>
      <c r="Q355" s="147"/>
      <c r="R355" s="147"/>
      <c r="S355" s="147"/>
      <c r="T355" s="147"/>
      <c r="U355" s="147"/>
      <c r="V355" s="147"/>
      <c r="W355" s="147"/>
      <c r="X355" s="147"/>
      <c r="Y355" s="147"/>
      <c r="Z355" s="147"/>
      <c r="AA355" s="147"/>
      <c r="AB355" s="147"/>
      <c r="AC355" s="147"/>
      <c r="AD355" s="147"/>
      <c r="AE355" s="147"/>
    </row>
    <row r="356" spans="11:31" ht="14.25">
      <c r="K356" s="147"/>
      <c r="L356" s="147"/>
      <c r="M356" s="147"/>
      <c r="N356" s="147"/>
      <c r="O356" s="147"/>
      <c r="P356" s="147"/>
      <c r="Q356" s="147"/>
      <c r="R356" s="147"/>
      <c r="S356" s="147"/>
      <c r="T356" s="147"/>
      <c r="U356" s="147"/>
      <c r="V356" s="147"/>
      <c r="W356" s="147"/>
      <c r="X356" s="147"/>
      <c r="Y356" s="147"/>
      <c r="Z356" s="147"/>
      <c r="AA356" s="147"/>
      <c r="AB356" s="147"/>
      <c r="AC356" s="147"/>
      <c r="AD356" s="147"/>
      <c r="AE356" s="147"/>
    </row>
    <row r="357" spans="11:31" ht="14.25">
      <c r="K357" s="147"/>
      <c r="L357" s="147"/>
      <c r="M357" s="147"/>
      <c r="N357" s="147"/>
      <c r="O357" s="147"/>
      <c r="P357" s="147"/>
      <c r="Q357" s="147"/>
      <c r="R357" s="147"/>
      <c r="S357" s="147"/>
      <c r="T357" s="147"/>
      <c r="U357" s="147"/>
      <c r="V357" s="147"/>
      <c r="W357" s="147"/>
      <c r="X357" s="147"/>
      <c r="Y357" s="147"/>
      <c r="Z357" s="147"/>
      <c r="AA357" s="147"/>
      <c r="AB357" s="147"/>
      <c r="AC357" s="147"/>
      <c r="AD357" s="147"/>
      <c r="AE357" s="147"/>
    </row>
    <row r="358" spans="11:31" ht="14.25">
      <c r="K358" s="147"/>
      <c r="L358" s="147"/>
      <c r="M358" s="147"/>
      <c r="N358" s="147"/>
      <c r="O358" s="147"/>
      <c r="P358" s="147"/>
      <c r="Q358" s="147"/>
      <c r="R358" s="147"/>
      <c r="S358" s="147"/>
      <c r="T358" s="147"/>
      <c r="U358" s="147"/>
      <c r="V358" s="147"/>
      <c r="W358" s="147"/>
      <c r="X358" s="147"/>
      <c r="Y358" s="147"/>
      <c r="Z358" s="147"/>
      <c r="AA358" s="147"/>
      <c r="AB358" s="147"/>
      <c r="AC358" s="147"/>
      <c r="AD358" s="147"/>
      <c r="AE358" s="147"/>
    </row>
    <row r="359" spans="11:31" ht="14.25">
      <c r="K359" s="147"/>
      <c r="L359" s="147"/>
      <c r="M359" s="147"/>
      <c r="N359" s="147"/>
      <c r="O359" s="147"/>
      <c r="P359" s="147"/>
      <c r="Q359" s="147"/>
      <c r="R359" s="147"/>
      <c r="S359" s="147"/>
      <c r="T359" s="147"/>
      <c r="U359" s="147"/>
      <c r="V359" s="147"/>
      <c r="W359" s="147"/>
      <c r="X359" s="147"/>
      <c r="Y359" s="147"/>
      <c r="Z359" s="147"/>
      <c r="AA359" s="147"/>
      <c r="AB359" s="147"/>
      <c r="AC359" s="147"/>
      <c r="AD359" s="147"/>
      <c r="AE359" s="147"/>
    </row>
    <row r="360" spans="11:31" ht="14.25">
      <c r="K360" s="147"/>
      <c r="L360" s="147"/>
      <c r="M360" s="147"/>
      <c r="N360" s="147"/>
      <c r="O360" s="147"/>
      <c r="P360" s="147"/>
      <c r="Q360" s="147"/>
      <c r="R360" s="147"/>
      <c r="S360" s="147"/>
      <c r="T360" s="147"/>
      <c r="U360" s="147"/>
      <c r="V360" s="147"/>
      <c r="W360" s="147"/>
      <c r="X360" s="147"/>
      <c r="Y360" s="147"/>
      <c r="Z360" s="147"/>
      <c r="AA360" s="147"/>
      <c r="AB360" s="147"/>
      <c r="AC360" s="147"/>
      <c r="AD360" s="147"/>
      <c r="AE360" s="147"/>
    </row>
    <row r="361" spans="11:31" ht="14.25">
      <c r="K361" s="147"/>
      <c r="L361" s="147"/>
      <c r="M361" s="147"/>
      <c r="N361" s="147"/>
      <c r="O361" s="147"/>
      <c r="P361" s="147"/>
      <c r="Q361" s="147"/>
      <c r="R361" s="147"/>
      <c r="S361" s="147"/>
      <c r="T361" s="147"/>
      <c r="U361" s="147"/>
      <c r="V361" s="147"/>
      <c r="W361" s="147"/>
      <c r="X361" s="147"/>
      <c r="Y361" s="147"/>
      <c r="Z361" s="147"/>
      <c r="AA361" s="147"/>
      <c r="AB361" s="147"/>
      <c r="AC361" s="147"/>
      <c r="AD361" s="147"/>
      <c r="AE361" s="147"/>
    </row>
    <row r="362" spans="11:31" ht="14.25">
      <c r="K362" s="147"/>
      <c r="L362" s="147"/>
      <c r="M362" s="147"/>
      <c r="N362" s="147"/>
      <c r="O362" s="147"/>
      <c r="P362" s="147"/>
      <c r="Q362" s="147"/>
      <c r="R362" s="147"/>
      <c r="S362" s="147"/>
      <c r="T362" s="147"/>
      <c r="U362" s="147"/>
      <c r="V362" s="147"/>
      <c r="W362" s="147"/>
      <c r="X362" s="147"/>
      <c r="Y362" s="147"/>
      <c r="Z362" s="147"/>
      <c r="AA362" s="147"/>
      <c r="AB362" s="147"/>
      <c r="AC362" s="147"/>
      <c r="AD362" s="147"/>
      <c r="AE362" s="147"/>
    </row>
    <row r="363" spans="11:31" ht="14.25">
      <c r="K363" s="147"/>
      <c r="L363" s="147"/>
      <c r="M363" s="147"/>
      <c r="N363" s="147"/>
      <c r="O363" s="147"/>
      <c r="P363" s="147"/>
      <c r="Q363" s="147"/>
      <c r="R363" s="147"/>
      <c r="S363" s="147"/>
      <c r="T363" s="147"/>
      <c r="U363" s="147"/>
      <c r="V363" s="147"/>
      <c r="W363" s="147"/>
      <c r="X363" s="147"/>
      <c r="Y363" s="147"/>
      <c r="Z363" s="147"/>
      <c r="AA363" s="147"/>
      <c r="AB363" s="147"/>
      <c r="AC363" s="147"/>
      <c r="AD363" s="147"/>
      <c r="AE363" s="147"/>
    </row>
    <row r="364" spans="11:31" ht="14.25">
      <c r="K364" s="147"/>
      <c r="L364" s="147"/>
      <c r="M364" s="147"/>
      <c r="N364" s="147"/>
      <c r="O364" s="147"/>
      <c r="P364" s="147"/>
      <c r="Q364" s="147"/>
      <c r="R364" s="147"/>
      <c r="S364" s="147"/>
      <c r="T364" s="147"/>
      <c r="U364" s="147"/>
      <c r="V364" s="147"/>
      <c r="W364" s="147"/>
      <c r="X364" s="147"/>
      <c r="Y364" s="147"/>
      <c r="Z364" s="147"/>
      <c r="AA364" s="147"/>
      <c r="AB364" s="147"/>
      <c r="AC364" s="147"/>
      <c r="AD364" s="147"/>
      <c r="AE364" s="147"/>
    </row>
    <row r="365" spans="11:31" ht="14.25">
      <c r="K365" s="147"/>
      <c r="L365" s="147"/>
      <c r="M365" s="147"/>
      <c r="N365" s="147"/>
      <c r="O365" s="147"/>
      <c r="P365" s="147"/>
      <c r="Q365" s="147"/>
      <c r="R365" s="147"/>
      <c r="S365" s="147"/>
      <c r="T365" s="147"/>
      <c r="U365" s="147"/>
      <c r="V365" s="147"/>
      <c r="W365" s="147"/>
      <c r="X365" s="147"/>
      <c r="Y365" s="147"/>
      <c r="Z365" s="147"/>
      <c r="AA365" s="147"/>
      <c r="AB365" s="147"/>
      <c r="AC365" s="147"/>
      <c r="AD365" s="147"/>
      <c r="AE365" s="147"/>
    </row>
    <row r="366" spans="11:31" ht="14.25">
      <c r="K366" s="147"/>
      <c r="L366" s="147"/>
      <c r="M366" s="147"/>
      <c r="N366" s="147"/>
      <c r="O366" s="147"/>
      <c r="P366" s="147"/>
      <c r="Q366" s="147"/>
      <c r="R366" s="147"/>
      <c r="S366" s="147"/>
      <c r="T366" s="147"/>
      <c r="U366" s="147"/>
      <c r="V366" s="147"/>
      <c r="W366" s="147"/>
      <c r="X366" s="147"/>
      <c r="Y366" s="147"/>
      <c r="Z366" s="147"/>
      <c r="AA366" s="147"/>
      <c r="AB366" s="147"/>
      <c r="AC366" s="147"/>
      <c r="AD366" s="147"/>
      <c r="AE366" s="147"/>
    </row>
    <row r="367" spans="11:31" ht="14.25">
      <c r="K367" s="147"/>
      <c r="L367" s="147"/>
      <c r="M367" s="147"/>
      <c r="N367" s="147"/>
      <c r="O367" s="147"/>
      <c r="P367" s="147"/>
      <c r="Q367" s="147"/>
      <c r="R367" s="147"/>
      <c r="S367" s="147"/>
      <c r="T367" s="147"/>
      <c r="U367" s="147"/>
      <c r="V367" s="147"/>
      <c r="W367" s="147"/>
      <c r="X367" s="147"/>
      <c r="Y367" s="147"/>
      <c r="Z367" s="147"/>
      <c r="AA367" s="147"/>
      <c r="AB367" s="147"/>
      <c r="AC367" s="147"/>
      <c r="AD367" s="147"/>
      <c r="AE367" s="147"/>
    </row>
    <row r="368" spans="11:31" ht="14.25">
      <c r="K368" s="147"/>
      <c r="L368" s="147"/>
      <c r="M368" s="147"/>
      <c r="N368" s="147"/>
      <c r="O368" s="147"/>
      <c r="P368" s="147"/>
      <c r="Q368" s="147"/>
      <c r="R368" s="147"/>
      <c r="S368" s="147"/>
      <c r="T368" s="147"/>
      <c r="U368" s="147"/>
      <c r="V368" s="147"/>
      <c r="W368" s="147"/>
      <c r="X368" s="147"/>
      <c r="Y368" s="147"/>
      <c r="Z368" s="147"/>
      <c r="AA368" s="147"/>
      <c r="AB368" s="147"/>
      <c r="AC368" s="147"/>
      <c r="AD368" s="147"/>
      <c r="AE368" s="147"/>
    </row>
    <row r="369" spans="11:31" ht="14.25">
      <c r="K369" s="147"/>
      <c r="L369" s="147"/>
      <c r="M369" s="147"/>
      <c r="N369" s="147"/>
      <c r="O369" s="147"/>
      <c r="P369" s="147"/>
      <c r="Q369" s="147"/>
      <c r="R369" s="147"/>
      <c r="S369" s="147"/>
      <c r="T369" s="147"/>
      <c r="U369" s="147"/>
      <c r="V369" s="147"/>
      <c r="W369" s="147"/>
      <c r="X369" s="147"/>
      <c r="Y369" s="147"/>
      <c r="Z369" s="147"/>
      <c r="AA369" s="147"/>
      <c r="AB369" s="147"/>
      <c r="AC369" s="147"/>
      <c r="AD369" s="147"/>
      <c r="AE369" s="147"/>
    </row>
    <row r="370" spans="11:31" ht="14.25">
      <c r="K370" s="147"/>
      <c r="L370" s="147"/>
      <c r="M370" s="147"/>
      <c r="N370" s="147"/>
      <c r="O370" s="147"/>
      <c r="P370" s="147"/>
      <c r="Q370" s="147"/>
      <c r="R370" s="147"/>
      <c r="S370" s="147"/>
      <c r="T370" s="147"/>
      <c r="U370" s="147"/>
      <c r="V370" s="147"/>
      <c r="W370" s="147"/>
      <c r="X370" s="147"/>
      <c r="Y370" s="147"/>
      <c r="Z370" s="147"/>
      <c r="AA370" s="147"/>
      <c r="AB370" s="147"/>
      <c r="AC370" s="147"/>
      <c r="AD370" s="147"/>
      <c r="AE370" s="147"/>
    </row>
    <row r="371" spans="11:31" ht="14.25">
      <c r="K371" s="147"/>
      <c r="L371" s="147"/>
      <c r="M371" s="147"/>
      <c r="N371" s="147"/>
      <c r="O371" s="147"/>
      <c r="P371" s="147"/>
      <c r="Q371" s="147"/>
      <c r="R371" s="147"/>
      <c r="S371" s="147"/>
      <c r="T371" s="147"/>
      <c r="U371" s="147"/>
      <c r="V371" s="147"/>
      <c r="W371" s="147"/>
      <c r="X371" s="147"/>
      <c r="Y371" s="147"/>
      <c r="Z371" s="147"/>
      <c r="AA371" s="147"/>
      <c r="AB371" s="147"/>
      <c r="AC371" s="147"/>
      <c r="AD371" s="147"/>
      <c r="AE371" s="147"/>
    </row>
    <row r="372" spans="11:31" ht="14.25">
      <c r="K372" s="147"/>
      <c r="L372" s="147"/>
      <c r="M372" s="147"/>
      <c r="N372" s="147"/>
      <c r="O372" s="147"/>
      <c r="P372" s="147"/>
      <c r="Q372" s="147"/>
      <c r="R372" s="147"/>
      <c r="S372" s="147"/>
      <c r="T372" s="147"/>
      <c r="U372" s="147"/>
      <c r="V372" s="147"/>
      <c r="W372" s="147"/>
      <c r="X372" s="147"/>
      <c r="Y372" s="147"/>
      <c r="Z372" s="147"/>
      <c r="AA372" s="147"/>
      <c r="AB372" s="147"/>
      <c r="AC372" s="147"/>
      <c r="AD372" s="147"/>
      <c r="AE372" s="147"/>
    </row>
    <row r="373" spans="11:31" ht="14.25">
      <c r="K373" s="147"/>
      <c r="L373" s="147"/>
      <c r="M373" s="147"/>
      <c r="N373" s="147"/>
      <c r="O373" s="147"/>
      <c r="P373" s="147"/>
      <c r="Q373" s="147"/>
      <c r="R373" s="147"/>
      <c r="S373" s="147"/>
      <c r="T373" s="147"/>
      <c r="U373" s="147"/>
      <c r="V373" s="147"/>
      <c r="W373" s="147"/>
      <c r="X373" s="147"/>
      <c r="Y373" s="147"/>
      <c r="Z373" s="147"/>
      <c r="AA373" s="147"/>
      <c r="AB373" s="147"/>
      <c r="AC373" s="147"/>
      <c r="AD373" s="147"/>
      <c r="AE373" s="147"/>
    </row>
    <row r="374" spans="11:31" ht="14.25">
      <c r="K374" s="147"/>
      <c r="L374" s="147"/>
      <c r="M374" s="147"/>
      <c r="N374" s="147"/>
      <c r="O374" s="147"/>
      <c r="P374" s="147"/>
      <c r="Q374" s="147"/>
      <c r="R374" s="147"/>
      <c r="S374" s="147"/>
      <c r="T374" s="147"/>
      <c r="U374" s="147"/>
      <c r="V374" s="147"/>
      <c r="W374" s="147"/>
      <c r="X374" s="147"/>
      <c r="Y374" s="147"/>
      <c r="Z374" s="147"/>
      <c r="AA374" s="147"/>
      <c r="AB374" s="147"/>
      <c r="AC374" s="147"/>
      <c r="AD374" s="147"/>
      <c r="AE374" s="147"/>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scale="75" r:id="rId2"/>
  <headerFooter>
    <oddFooter>&amp;C&amp;10 10</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Boletin de vinos y pisco - febrero 2015</dc:title>
  <dc:subject/>
  <dc:creator>Silvio Banfi Piazza</dc:creator>
  <cp:keywords/>
  <dc:description/>
  <cp:lastModifiedBy>Gastón Andrade Reyes</cp:lastModifiedBy>
  <cp:lastPrinted>2015-08-20T14:01:04Z</cp:lastPrinted>
  <dcterms:created xsi:type="dcterms:W3CDTF">2011-03-09T18:53:11Z</dcterms:created>
  <dcterms:modified xsi:type="dcterms:W3CDTF">2019-01-14T14:23:51Z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0x010100FD620936DDF5894CA80EF1FC55EE68C4</vt:lpwstr>
  </property>
</Properties>
</file>