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13" activeTab="0"/>
  </bookViews>
  <sheets>
    <sheet name="Portada " sheetId="1" r:id="rId1"/>
    <sheet name="Tabla de contenidos" sheetId="2" r:id="rId2"/>
    <sheet name="Comentarios" sheetId="3" r:id="rId3"/>
    <sheet name="Exportaciones" sheetId="4" r:id="rId4"/>
    <sheet name="Expo_variedad_DO" sheetId="5" r:id="rId5"/>
    <sheet name="Expo vinos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5" sheetId="17" r:id="rId17"/>
    <sheet name="Prod. vino graf" sheetId="18" r:id="rId18"/>
    <sheet name="Sup.plantada de vides (1)" sheetId="19" r:id="rId19"/>
    <sheet name="Sup. plantada de vides (2)" sheetId="20" r:id="rId20"/>
    <sheet name="precios comparativos" sheetId="21" r:id="rId21"/>
  </sheets>
  <definedNames>
    <definedName name="area" localSheetId="14">'Existencias'!$A$1:$K$36</definedName>
    <definedName name="_xlnm.Print_Area" localSheetId="2">'Comentarios'!$A$1:$A$42</definedName>
    <definedName name="_xlnm.Print_Area" localSheetId="14">'Existencias'!$A$1:$P$35</definedName>
    <definedName name="_xlnm.Print_Area" localSheetId="5">'Expo vinos x merc. '!$A$1:$J$45</definedName>
    <definedName name="_xlnm.Print_Area" localSheetId="4">'Expo_variedad_DO'!$A$1:$I$39</definedName>
    <definedName name="_xlnm.Print_Area" localSheetId="11">'Graficos_Mer_Nacional'!$A$1:$K$39</definedName>
    <definedName name="_xlnm.Print_Area" localSheetId="6">'Gráficos_Vino_ DO'!$A$1:$G$66</definedName>
    <definedName name="_xlnm.Print_Area" localSheetId="8">'Gráficos_Vino_espumoso'!$A$1:$H$66</definedName>
    <definedName name="_xlnm.Print_Area" localSheetId="7">'Gráficos_Vino_Granel'!$A$1:$K$66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Reg.'!$B$1:$G$19</definedName>
    <definedName name="_xlnm.Print_Area" localSheetId="12">'Precios VII Reg'!$A$1:$AL$88</definedName>
    <definedName name="_xlnm.Print_Area" localSheetId="10">'Precios vinos nac.'!$A$1:$N$47</definedName>
    <definedName name="_xlnm.Print_Area" localSheetId="16">'Prod. vino cuadro 15'!$B$3:$N$15</definedName>
    <definedName name="_xlnm.Print_Area" localSheetId="17">'Prod. vino graf'!$A$1:$G$41</definedName>
    <definedName name="_xlnm.Print_Area" localSheetId="9">'Proyección'!$A$1:$Q$28</definedName>
    <definedName name="_xlnm.Print_Area" localSheetId="19">'Sup. plantada de vides (2)'!$B$1:$W$22</definedName>
    <definedName name="_xlnm.Print_Area" localSheetId="18">'Sup.plantada de vides (1)'!$B$1:$P$29</definedName>
    <definedName name="_xlnm.Print_Area" localSheetId="1">'Tabla de contenidos'!$A$1:$G$52</definedName>
    <definedName name="area1" localSheetId="5">'Expo vinos x merc. '!$A$1:$J$1</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x merc. '!$A$1:$J$1</definedName>
    <definedName name="_xlnm.Print_Area" localSheetId="4">'Expo_variedad_DO'!$A$1:$I$1</definedName>
    <definedName name="_xlnm.Print_Area" localSheetId="3">'Exportaciones'!#REF!</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15'!$B$1:$N$16</definedName>
    <definedName name="_xlnm.Print_Area" localSheetId="9">'Proyección'!$A$1:$P$27</definedName>
    <definedName name="_xlnm.Print_Area" localSheetId="18">'Sup.plantada de vides (1)'!$A$1:$L$39</definedName>
    <definedName name="_xlnm.Print_Area" localSheetId="1">'Tabla de contenidos'!$A$1:$G$52</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<sst xmlns="http://schemas.openxmlformats.org/spreadsheetml/2006/main" count="1055" uniqueCount="403">
  <si>
    <t>Reino Unido</t>
  </si>
  <si>
    <t>Japón</t>
  </si>
  <si>
    <t>Canadá</t>
  </si>
  <si>
    <t>Brasil</t>
  </si>
  <si>
    <t>China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</si>
  <si>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</si>
  <si>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</si>
  <si>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</si>
  <si>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</si>
  <si>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</si>
  <si>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</si>
  <si>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</si>
  <si>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</si>
  <si>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</si>
  <si>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</si>
  <si>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</si>
  <si>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</si>
  <si>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</si>
  <si>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</si>
  <si>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</si>
  <si>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</si>
  <si>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</si>
  <si>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</si>
  <si>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</si>
  <si>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</si>
  <si>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</si>
  <si>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</si>
  <si>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</si>
  <si>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</si>
  <si>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</si>
  <si>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</si>
  <si>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</si>
  <si>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</si>
  <si>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</si>
  <si>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</si>
  <si>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</si>
  <si>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</si>
  <si>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</si>
  <si>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</si>
  <si>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</si>
  <si>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</si>
  <si>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</si>
  <si>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</si>
  <si>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</si>
  <si>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</si>
  <si>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</si>
  <si>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</si>
  <si>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</si>
  <si>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</si>
  <si>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</si>
  <si>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</si>
  <si>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</si>
  <si>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</si>
  <si>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</si>
  <si>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</si>
  <si>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</si>
  <si>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</si>
  <si>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</si>
  <si>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</si>
  <si>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</si>
  <si>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(a) = escenario intermedio</t>
  </si>
  <si>
    <t>(b) = escenario pesimista</t>
  </si>
  <si>
    <t>(c) = escenario optimista</t>
  </si>
  <si>
    <t>Moscatel</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</si>
  <si>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</si>
  <si>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</si>
  <si>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</si>
  <si>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</si>
  <si>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</si>
  <si>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</si>
  <si>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</si>
  <si>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</si>
  <si>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</si>
  <si>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</si>
  <si>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</si>
  <si>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</si>
  <si>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</si>
  <si>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</si>
  <si>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</si>
  <si>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</si>
  <si>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</si>
  <si>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</si>
  <si>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</si>
  <si>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</si>
  <si>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</si>
  <si>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</si>
  <si>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</si>
  <si>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</si>
  <si>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</si>
  <si>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</si>
  <si>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</si>
  <si>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</si>
  <si>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</si>
  <si>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</si>
  <si>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</si>
  <si>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</si>
  <si>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</si>
  <si>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</si>
  <si>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Comentarios</t>
  </si>
  <si>
    <t>Exportaciones de vinos y mostos</t>
  </si>
  <si>
    <t>Exportaciones de vinos con denominación de origen por destino</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</si>
  <si>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</si>
  <si>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</si>
  <si>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</si>
  <si>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</si>
  <si>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</si>
  <si>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</si>
  <si>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</si>
  <si>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</si>
  <si>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</si>
  <si>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</si>
  <si>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</si>
  <si>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</si>
  <si>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</si>
  <si>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</si>
  <si>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</si>
  <si>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</si>
  <si>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</si>
  <si>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</si>
  <si>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</si>
  <si>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</si>
  <si>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</si>
  <si>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</si>
  <si>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</si>
  <si>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</si>
  <si>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</si>
  <si>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</si>
  <si>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</si>
  <si>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</si>
  <si>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</si>
  <si>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</si>
  <si>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</si>
  <si>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</si>
  <si>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</si>
  <si>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</si>
  <si>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</si>
  <si>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</si>
  <si>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</si>
  <si>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</si>
  <si>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</si>
  <si>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</si>
  <si>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</si>
  <si>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</si>
  <si>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</si>
  <si>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</si>
  <si>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</si>
  <si>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</si>
  <si>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</si>
  <si>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</si>
  <si>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</si>
  <si>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</si>
  <si>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</si>
  <si>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</si>
  <si>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</si>
  <si>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</si>
  <si>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</si>
  <si>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 xml:space="preserve">Promedio </t>
  </si>
  <si>
    <t>Carménère</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</si>
  <si>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</si>
  <si>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</si>
  <si>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</si>
  <si>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</si>
  <si>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</si>
  <si>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</si>
  <si>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</si>
  <si>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</si>
  <si>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</si>
  <si>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</si>
  <si>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</si>
  <si>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</si>
  <si>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</si>
  <si>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</si>
  <si>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</si>
  <si>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</si>
  <si>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</si>
  <si>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</si>
  <si>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</si>
  <si>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</si>
  <si>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</si>
  <si>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</si>
  <si>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</si>
  <si>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</si>
  <si>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</si>
  <si>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</si>
  <si>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</si>
  <si>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</si>
  <si>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</si>
  <si>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Pisqueras</t>
  </si>
  <si>
    <t>Regiones</t>
  </si>
  <si>
    <t xml:space="preserve">Vinos de mesa </t>
  </si>
  <si>
    <t>Superficie plantada con vides (en hectáreas a diciembre de cada año)</t>
  </si>
  <si>
    <t>Noviembre</t>
  </si>
  <si>
    <t>Diciembre</t>
  </si>
  <si>
    <t>s/i</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</si>
  <si>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</si>
  <si>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</si>
  <si>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</si>
  <si>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</si>
  <si>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</si>
  <si>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</si>
  <si>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</si>
  <si>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</si>
  <si>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</si>
  <si>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</si>
  <si>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</si>
  <si>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</si>
  <si>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</si>
  <si>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</si>
  <si>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</si>
  <si>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</si>
  <si>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</si>
  <si>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</si>
  <si>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</si>
  <si>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</si>
  <si>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</si>
  <si>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</si>
  <si>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</si>
  <si>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</si>
  <si>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</si>
  <si>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</si>
  <si>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</si>
  <si>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</si>
  <si>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</si>
  <si>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Inicio cosecha </t>
  </si>
  <si>
    <t xml:space="preserve">Término de cosecha </t>
  </si>
  <si>
    <t>--</t>
  </si>
  <si>
    <t xml:space="preserve"> --</t>
  </si>
  <si>
    <t>% variación</t>
  </si>
  <si>
    <t>S/A</t>
  </si>
  <si>
    <t>S/A: sin antecedentes.</t>
  </si>
  <si>
    <t>Exportaciones de vinos y alcoholes</t>
  </si>
  <si>
    <t xml:space="preserve">   Vinos con D.O.</t>
  </si>
  <si>
    <t xml:space="preserve">   Vinos sin D.O.</t>
  </si>
  <si>
    <t>Moscatel de Alejandría</t>
  </si>
  <si>
    <t>País - Mission</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</si>
  <si>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</si>
  <si>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</si>
  <si>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</si>
  <si>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</si>
  <si>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</si>
  <si>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</si>
  <si>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</si>
  <si>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</si>
  <si>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</si>
  <si>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</si>
  <si>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</si>
  <si>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</si>
  <si>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</si>
  <si>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</si>
  <si>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</si>
  <si>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</si>
  <si>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</si>
  <si>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</si>
  <si>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</si>
  <si>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</si>
  <si>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</si>
  <si>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</si>
  <si>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</si>
  <si>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</si>
  <si>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</si>
  <si>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</si>
  <si>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</si>
  <si>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</si>
  <si>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</si>
  <si>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</si>
  <si>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</si>
  <si>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</si>
  <si>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</si>
  <si>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Precios nominales por kilo de uva a productor en la provincia de Ñuble</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</si>
  <si>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</si>
  <si>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</si>
  <si>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</si>
  <si>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</si>
  <si>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</si>
  <si>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</si>
  <si>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</si>
  <si>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</si>
  <si>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</si>
  <si>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r>
      <rPr>
        <i/>
        <sz val="10"/>
        <rFont val="Arial"/>
        <family val="2"/>
      </rPr>
      <t>Fuente</t>
    </r>
    <r>
      <rPr>
        <sz val="10"/>
        <rFont val="Arial"/>
        <family val="2"/>
      </rPr>
      <t>: elaborado por Odepa sobre la base de antecedentes del SAG y el Servicio Nacional de Aduanas.</t>
    </r>
  </si>
  <si>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</si>
  <si>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</si>
  <si>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</si>
  <si>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</si>
  <si>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</si>
  <si>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</si>
  <si>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</si>
  <si>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</si>
  <si>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</si>
  <si>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</si>
  <si>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</si>
  <si>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</si>
  <si>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</si>
  <si>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t>Directora y Representante Legal</t>
  </si>
  <si>
    <t>Claudia Carbonell Piccardo</t>
  </si>
  <si>
    <t>Argentina</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</si>
  <si>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</si>
  <si>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</si>
  <si>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</si>
  <si>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</si>
  <si>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</si>
  <si>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</si>
  <si>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</si>
  <si>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</si>
  <si>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</si>
  <si>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</si>
  <si>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</si>
  <si>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Sin tran-sacciones</t>
  </si>
  <si>
    <t>s/t</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</si>
  <si>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</si>
  <si>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</si>
  <si>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r>
      <t>Stock</t>
    </r>
    <r>
      <rPr>
        <sz val="10"/>
        <rFont val="Arial"/>
        <family val="2"/>
      </rPr>
      <t xml:space="preserve"> inicial</t>
    </r>
    <r>
      <rPr>
        <i/>
        <sz val="10"/>
        <rFont val="Arial"/>
        <family val="2"/>
      </rPr>
      <t xml:space="preserve"> **</t>
    </r>
  </si>
  <si>
    <t>Cuadro 11. Precios nominales por kilo de uva a productor en la provincia de Ñuble en las temporadas 2001-2002 a 2013-2014</t>
  </si>
  <si>
    <t>Cuadro 16. Evolución de la superficie plantada con vides, período 2002 a 2013 (ha)</t>
  </si>
  <si>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</si>
  <si>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</si>
  <si>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</si>
  <si>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</si>
  <si>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</si>
  <si>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</si>
  <si>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</si>
  <si>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</si>
  <si>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</si>
  <si>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TOTAL EXPORTACIONES VINOS</t>
  </si>
  <si>
    <t>Valor (miles de US$ FOB)</t>
  </si>
  <si>
    <t>Los demás vinos blancos</t>
  </si>
  <si>
    <t>Mezclas de vinos blancos</t>
  </si>
  <si>
    <t>Los demás vinos tintos</t>
  </si>
  <si>
    <t>Mezclas de vino tinto</t>
  </si>
  <si>
    <t>Los demás vinos (con D.O.)</t>
  </si>
  <si>
    <t>Fuente: elaborado por Odepa sobre la base de antecedentes del Servicio Nacional de Aduanas.</t>
  </si>
  <si>
    <t>Volumen  (millones de litros)</t>
  </si>
  <si>
    <t>Valor  (millones de USD)</t>
  </si>
  <si>
    <t>Precio medio  (USD / litro)</t>
  </si>
  <si>
    <t>* Incluye exportaciones de cervezas y licores no incluidas en el cuadro 1 de este boletín.</t>
  </si>
  <si>
    <t>Pinot Blanc</t>
  </si>
  <si>
    <t>Riesling y Viognier</t>
  </si>
  <si>
    <t>Los demás vinos capacidad inferior o igual a 2 litros</t>
  </si>
  <si>
    <r>
      <rPr>
        <i/>
        <sz val="11"/>
        <color indexed="8"/>
        <rFont val="Arial"/>
        <family val="2"/>
      </rPr>
      <t>Fuente</t>
    </r>
    <r>
      <rPr>
        <sz val="11"/>
        <color theme="1"/>
        <rFont val="Arial"/>
        <family val="2"/>
      </rPr>
      <t>: Odepa con información del Servicio Nacional de Aduanas.</t>
    </r>
  </si>
  <si>
    <t>Cifras sujetas a revisión por informes de variación de valor (IVV).</t>
  </si>
  <si>
    <t>Valor (miles de USD FOB)</t>
  </si>
  <si>
    <t>2015* (a)</t>
  </si>
  <si>
    <t>2015 * (b)</t>
  </si>
  <si>
    <t>2015 * (c)</t>
  </si>
  <si>
    <t>Cuadro 9. Precios de uvas en la Región del Maule, años 2011 a 2015 ($/kg)</t>
  </si>
  <si>
    <t>Boletín de vinos y pisco:  producción, precios y comercio exterior</t>
  </si>
  <si>
    <t xml:space="preserve">     Boletín de vinos y pisco</t>
  </si>
  <si>
    <t>Año 2014</t>
  </si>
  <si>
    <t>Acumulado años 2014 y 2015</t>
  </si>
  <si>
    <t xml:space="preserve">Participación 2015 (%) </t>
  </si>
  <si>
    <t>Variación 2015/2014 (%)</t>
  </si>
  <si>
    <t>Por el momento las proyecciones de 2015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 Estas proyecciones pueden variar de mes en mes conforme se va disponiendo de nueva información relevante para este mercado.</t>
  </si>
  <si>
    <t>% var. 2015/14</t>
  </si>
  <si>
    <t>Cuadro 10. Precios de vinos en la Región del Maule, años 2011 a 2015 ($/arroba de 40 litros)</t>
  </si>
  <si>
    <t>Variación 2015/14 (%)</t>
  </si>
  <si>
    <t>Precios a productor de vino genérico tinto</t>
  </si>
  <si>
    <t>Cuadro 1. Exportaciones de vinos y mostos (2015 vs 2014)</t>
  </si>
  <si>
    <t xml:space="preserve">   Vinos de uva de mesa</t>
  </si>
  <si>
    <t>---</t>
  </si>
  <si>
    <t>s/inf</t>
  </si>
  <si>
    <t>2015 * = proyección; los % indican los supuestos de variación de cada variable respecto a 2014, según el escenario que se considere.</t>
  </si>
  <si>
    <t>2014-2015</t>
  </si>
  <si>
    <t>a</t>
  </si>
  <si>
    <t>España</t>
  </si>
  <si>
    <t>Finlandia</t>
  </si>
  <si>
    <t>Suecia</t>
  </si>
  <si>
    <t>Fuente: Odepa con información del Servicio Nacional de Aduanas.</t>
  </si>
  <si>
    <t>Cuadro 3.b. Exportaciones  de vinos a granel por país de destino</t>
  </si>
  <si>
    <t>Cuadro 3.a. Exportaciones  de vinos con denominación de origen por país de destino</t>
  </si>
  <si>
    <t xml:space="preserve">  Nº 3.a.</t>
  </si>
  <si>
    <t xml:space="preserve">  N° 3.b.</t>
  </si>
  <si>
    <t>Exportaciones de vinos a granel por destino</t>
  </si>
  <si>
    <t>Irlanda</t>
  </si>
  <si>
    <t>Italia</t>
  </si>
  <si>
    <t>Var. % 15/14</t>
  </si>
  <si>
    <t xml:space="preserve">% Part.2015 </t>
  </si>
  <si>
    <t>Cuadro 15. Producción de vinos en los años 2014 y 2015, por regiones y categorías (miles de litros)</t>
  </si>
  <si>
    <t>Cot</t>
  </si>
  <si>
    <t>Catastro 2014</t>
  </si>
  <si>
    <t xml:space="preserve">2011 (a) </t>
  </si>
  <si>
    <t>(a) Cifras de vides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</si>
  <si>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De mesa ( c )</t>
  </si>
  <si>
    <t>(c ) En los años 2012, 2013 y 2014  las cifras de plantaciones de uva de mesa corresponden a estimaciones efectuadas por Odepa.</t>
  </si>
  <si>
    <t>México</t>
  </si>
  <si>
    <t>Francia</t>
  </si>
  <si>
    <r>
      <t xml:space="preserve">Nota del SAG a las cifras anteriores: </t>
    </r>
    <r>
      <rPr>
        <i/>
        <sz val="10"/>
        <color indexed="8"/>
        <rFont val="Arial"/>
        <family val="2"/>
      </rPr>
      <t xml:space="preserve">La baja en la superficie plantada del cepaje País entre los años 2007 y 2008 se debe a que los productores no actualizaron la información de plantación a través del </t>
    </r>
  </si>
  <si>
    <t xml:space="preserve">sistema en línea implementado por el Servicio, lo que ha sido actualizado en operativos de catastro realizados en los años 2010 y 2011 en las regiones de Bío Bío y Maule, respectivamente. </t>
  </si>
  <si>
    <r>
      <rPr>
        <i/>
        <sz val="10"/>
        <rFont val="Arial"/>
        <family val="2"/>
      </rPr>
      <t>Fuente</t>
    </r>
    <r>
      <rPr>
        <sz val="10"/>
        <rFont val="Arial"/>
        <family val="2"/>
      </rPr>
      <t>: Catastro Vitícola 2014, SAG.</t>
    </r>
  </si>
  <si>
    <t>Otros *</t>
  </si>
  <si>
    <t>ene-sep 2014</t>
  </si>
  <si>
    <t>ene-sep 2015</t>
  </si>
  <si>
    <t>Oct13 - Sep14</t>
  </si>
  <si>
    <t>Oct14 - Sep15</t>
  </si>
  <si>
    <t>enero  - septiembre</t>
  </si>
  <si>
    <t xml:space="preserve">120-130 </t>
  </si>
  <si>
    <t xml:space="preserve">130-150 </t>
  </si>
  <si>
    <t xml:space="preserve">100-130 </t>
  </si>
  <si>
    <t xml:space="preserve">    Octubre 2015</t>
  </si>
  <si>
    <t>Octubre 2015</t>
  </si>
  <si>
    <t>Enero -  septiembre</t>
  </si>
  <si>
    <t>SUBTOTAL</t>
  </si>
  <si>
    <t>Países Bajos</t>
  </si>
  <si>
    <t>Enero - septiembre</t>
  </si>
  <si>
    <r>
      <rPr>
        <i/>
        <sz val="10"/>
        <rFont val="Arial"/>
        <family val="2"/>
      </rPr>
      <t>Fuente</t>
    </r>
    <r>
      <rPr>
        <sz val="10"/>
        <rFont val="Arial"/>
        <family val="2"/>
      </rPr>
      <t>: catastros vitícolas del SAG.</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</si>
</sst>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
    <numFmt numFmtId="183" formatCode="_(* #,##0_);_(* \(#,##0\);_(* &quot;-&quot;??_);_(@_)"/>
    <numFmt numFmtId="184" formatCode="_-* #,##0.00\ _p_t_a_-;\-* #,##0.00\ _p_t_a_-;_-* &quot;-&quot;??\ _p_t_a_-;_-@_-"/>
    <numFmt numFmtId="185" formatCode="_-* #,##0_-;\-* #,##0_-;_-* &quot;-&quot;??_-;_-@_-"/>
    <numFmt numFmtId="186" formatCode="_(* #,##0.00_);_(* \(#,##0.00\);_(* &quot;-&quot;??_);_(@_)"/>
    <numFmt numFmtId="187" formatCode="_-* #,##0.00000_-;\-* #,##0.00000_-;_-* &quot;-&quot;??_-;_-@_-"/>
    <numFmt numFmtId="188" formatCode="0.000"/>
    <numFmt numFmtId="189" formatCode="#,##0.0_ ;\-#,##0.0\ "/>
    <numFmt numFmtId="190" formatCode="0.00000000"/>
    <numFmt numFmtId="191" formatCode="0.0000000"/>
    <numFmt numFmtId="192" formatCode="0.000000"/>
    <numFmt numFmtId="193" formatCode="0.00000"/>
    <numFmt numFmtId="194" formatCode="0.0000"/>
    <numFmt numFmtId="195" formatCode="_(&quot;$&quot;\ * #,##0_);_(&quot;$&quot;\ * \(#,##0\);_(&quot;$&quot;\ * &quot;-&quot;_);_(@_)"/>
    <numFmt numFmtId="196" formatCode="_(&quot;$&quot;\ * #,##0.00_);_(&quot;$&quot;\ * \(#,##0.00\);_(&quot;$&quot;\ * &quot;-&quot;??_);_(@_)"/>
    <numFmt numFmtId="197" formatCode="_(* #,##0.0_);_(* \(#,##0.0\);_(* &quot;-&quot;_);_(@_)"/>
    <numFmt numFmtId="198" formatCode="_(* #,##0.0_);_(* \(#,##0.0\);_(* &quot;-&quot;??_);_(@_)"/>
    <numFmt numFmtId="199" formatCode="_-* #,##0.0\ _€_-;\-* #,##0.0\ _€_-;_-* &quot;-&quot;?\ _€_-;_-@_-"/>
    <numFmt numFmtId="200" formatCode="_(* #,##0.000_);_(* \(#,##0.000\);_(* &quot;-&quot;??_);_(@_)"/>
    <numFmt numFmtId="201" formatCode="_-* #,##0\ _€_-;\-* #,##0\ _€_-;_-* &quot;-&quot;??\ _€_-;_-@_-"/>
    <numFmt numFmtId="202" formatCode="_-* #,##0.0\ _€_-;\-* #,##0.0\ _€_-;_-* &quot;-&quot;??\ _€_-;_-@_-"/>
    <numFmt numFmtId="203" formatCode="mmm\-yy"/>
  </numFmts>
  <fonts count="155">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b/>
      <sz val="12"/>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1"/>
      <color indexed="12"/>
      <name val="Arial"/>
      <family val="2"/>
    </font>
    <font>
      <u val="single"/>
      <sz val="10"/>
      <color indexed="12"/>
      <name val="Arial"/>
      <family val="2"/>
    </font>
    <font>
      <u val="single"/>
      <sz val="11"/>
      <color indexed="20"/>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sz val="10"/>
      <color indexed="9"/>
      <name val="Arial"/>
      <family val="2"/>
    </font>
    <font>
      <b/>
      <sz val="9"/>
      <color indexed="8"/>
      <name val="Arial"/>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0"/>
      <color indexed="55"/>
      <name val="Arial"/>
      <family val="2"/>
    </font>
    <font>
      <sz val="11"/>
      <color indexed="55"/>
      <name val="Arial"/>
      <family val="2"/>
    </font>
    <font>
      <b/>
      <i/>
      <sz val="10"/>
      <color indexed="8"/>
      <name val="Arial"/>
      <family val="2"/>
    </font>
    <font>
      <sz val="16"/>
      <color indexed="30"/>
      <name val="Verdana"/>
      <family val="2"/>
    </font>
    <font>
      <b/>
      <sz val="12"/>
      <color indexed="8"/>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1"/>
      <color theme="10"/>
      <name val="Arial"/>
      <family val="2"/>
    </font>
    <font>
      <u val="single"/>
      <sz val="10"/>
      <color theme="10"/>
      <name val="Arial"/>
      <family val="2"/>
    </font>
    <font>
      <u val="single"/>
      <sz val="11"/>
      <color theme="11"/>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i/>
      <sz val="10"/>
      <color theme="1"/>
      <name val="Arial"/>
      <family val="2"/>
    </font>
    <font>
      <sz val="10"/>
      <color theme="0" tint="-0.3499799966812134"/>
      <name val="Arial"/>
      <family val="2"/>
    </font>
    <font>
      <sz val="11"/>
      <color theme="0" tint="-0.3499799966812134"/>
      <name val="Arial"/>
      <family val="2"/>
    </font>
    <font>
      <b/>
      <i/>
      <sz val="10"/>
      <color theme="1"/>
      <name val="Arial"/>
      <family val="2"/>
    </font>
    <font>
      <sz val="16"/>
      <color rgb="FF0066CC"/>
      <name val="Verdana"/>
      <family val="2"/>
    </font>
    <font>
      <b/>
      <sz val="12"/>
      <color theme="1"/>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right style="thin"/>
      <top style="thin"/>
      <bottom style="thin"/>
    </border>
    <border>
      <left style="thin"/>
      <right/>
      <top/>
      <bottom style="thin"/>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style="medium"/>
      <top/>
      <bottom style="medium"/>
    </border>
    <border>
      <left style="medium"/>
      <right style="thin"/>
      <top style="medium"/>
      <bottom/>
    </border>
    <border>
      <left style="thin"/>
      <right/>
      <top style="thin"/>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top/>
      <bottom style="medium"/>
    </border>
    <border>
      <left style="medium"/>
      <right style="thin"/>
      <top/>
      <bottom/>
    </border>
    <border>
      <left/>
      <right/>
      <top/>
      <bottom style="medium"/>
    </border>
    <border>
      <left style="medium"/>
      <right style="thin"/>
      <top style="medium"/>
      <bottom style="medium"/>
    </border>
    <border>
      <left/>
      <right/>
      <top/>
      <bottom style="thin">
        <color indexed="55"/>
      </bottom>
    </border>
    <border>
      <left/>
      <right/>
      <top style="thin">
        <color indexed="55"/>
      </top>
      <bottom style="thin">
        <color indexed="55"/>
      </bottom>
    </border>
    <border>
      <left style="thin"/>
      <right/>
      <top/>
      <bottom/>
    </border>
    <border>
      <left style="thin"/>
      <right/>
      <top/>
      <bottom style="thin">
        <color indexed="55"/>
      </bottom>
    </border>
    <border>
      <left/>
      <right style="thin"/>
      <top/>
      <bottom style="thin"/>
    </border>
    <border>
      <left style="medium">
        <color rgb="FF808080"/>
      </left>
      <right style="medium">
        <color rgb="FF808080"/>
      </right>
      <top/>
      <bottom>
        <color indexed="63"/>
      </bottom>
    </border>
    <border>
      <left/>
      <right style="medium">
        <color rgb="FF808080"/>
      </right>
      <top/>
      <bottom>
        <color indexed="63"/>
      </bottom>
    </border>
    <border>
      <left style="thin"/>
      <right style="thin"/>
      <top style="medium"/>
      <bottom>
        <color indexed="63"/>
      </bottom>
    </border>
    <border>
      <left/>
      <right/>
      <top style="thin"/>
      <bottom/>
    </border>
    <border>
      <left style="thin"/>
      <right style="medium"/>
      <top style="thin"/>
      <bottom style="thin"/>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thin">
        <color indexed="8"/>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s>
  <cellStyleXfs count="1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2" fillId="14" borderId="0" applyNumberFormat="0" applyBorder="0" applyAlignment="0" applyProtection="0"/>
    <xf numFmtId="0" fontId="91" fillId="15" borderId="0" applyNumberFormat="0" applyBorder="0" applyAlignment="0" applyProtection="0"/>
    <xf numFmtId="0" fontId="92" fillId="15" borderId="0" applyNumberFormat="0" applyBorder="0" applyAlignment="0" applyProtection="0"/>
    <xf numFmtId="0" fontId="91" fillId="16" borderId="0" applyNumberFormat="0" applyBorder="0" applyAlignment="0" applyProtection="0"/>
    <xf numFmtId="0" fontId="92" fillId="16" borderId="0" applyNumberFormat="0" applyBorder="0" applyAlignment="0" applyProtection="0"/>
    <xf numFmtId="0" fontId="91" fillId="17" borderId="0" applyNumberFormat="0" applyBorder="0" applyAlignment="0" applyProtection="0"/>
    <xf numFmtId="0" fontId="92" fillId="17" borderId="0" applyNumberFormat="0" applyBorder="0" applyAlignment="0" applyProtection="0"/>
    <xf numFmtId="0" fontId="91" fillId="18" borderId="0" applyNumberFormat="0" applyBorder="0" applyAlignment="0" applyProtection="0"/>
    <xf numFmtId="0" fontId="92" fillId="18" borderId="0" applyNumberFormat="0" applyBorder="0" applyAlignment="0" applyProtection="0"/>
    <xf numFmtId="0" fontId="91" fillId="19" borderId="0" applyNumberFormat="0" applyBorder="0" applyAlignment="0" applyProtection="0"/>
    <xf numFmtId="0" fontId="92" fillId="19" borderId="0" applyNumberFormat="0" applyBorder="0" applyAlignment="0" applyProtection="0"/>
    <xf numFmtId="0" fontId="93" fillId="20"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1" borderId="1" applyNumberFormat="0" applyAlignment="0" applyProtection="0"/>
    <xf numFmtId="0" fontId="97" fillId="22" borderId="2" applyNumberFormat="0" applyAlignment="0" applyProtection="0"/>
    <xf numFmtId="0" fontId="98" fillId="22" borderId="2" applyNumberFormat="0" applyAlignment="0" applyProtection="0"/>
    <xf numFmtId="0" fontId="99" fillId="0" borderId="3" applyNumberFormat="0" applyFill="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91" fillId="23" borderId="0" applyNumberFormat="0" applyBorder="0" applyAlignment="0" applyProtection="0"/>
    <xf numFmtId="0" fontId="92" fillId="23" borderId="0" applyNumberFormat="0" applyBorder="0" applyAlignment="0" applyProtection="0"/>
    <xf numFmtId="0" fontId="91" fillId="24" borderId="0" applyNumberFormat="0" applyBorder="0" applyAlignment="0" applyProtection="0"/>
    <xf numFmtId="0" fontId="92" fillId="24" borderId="0" applyNumberFormat="0" applyBorder="0" applyAlignment="0" applyProtection="0"/>
    <xf numFmtId="0" fontId="91" fillId="25" borderId="0" applyNumberFormat="0" applyBorder="0" applyAlignment="0" applyProtection="0"/>
    <xf numFmtId="0" fontId="92" fillId="25" borderId="0" applyNumberFormat="0" applyBorder="0" applyAlignment="0" applyProtection="0"/>
    <xf numFmtId="0" fontId="91" fillId="26" borderId="0" applyNumberFormat="0" applyBorder="0" applyAlignment="0" applyProtection="0"/>
    <xf numFmtId="0" fontId="92" fillId="26" borderId="0" applyNumberFormat="0" applyBorder="0" applyAlignment="0" applyProtection="0"/>
    <xf numFmtId="0" fontId="91" fillId="27" borderId="0" applyNumberFormat="0" applyBorder="0" applyAlignment="0" applyProtection="0"/>
    <xf numFmtId="0" fontId="92" fillId="27" borderId="0" applyNumberFormat="0" applyBorder="0" applyAlignment="0" applyProtection="0"/>
    <xf numFmtId="0" fontId="91" fillId="28" borderId="0" applyNumberFormat="0" applyBorder="0" applyAlignment="0" applyProtection="0"/>
    <xf numFmtId="0" fontId="92" fillId="28" borderId="0" applyNumberFormat="0" applyBorder="0" applyAlignment="0" applyProtection="0"/>
    <xf numFmtId="0" fontId="104" fillId="29" borderId="1" applyNumberFormat="0" applyAlignment="0" applyProtection="0"/>
    <xf numFmtId="0" fontId="105" fillId="29" borderId="1"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0" applyNumberFormat="0" applyBorder="0" applyAlignment="0" applyProtection="0"/>
    <xf numFmtId="0" fontId="11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1"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1" fontId="4" fillId="0" borderId="0" applyFont="0" applyFill="0" applyBorder="0" applyAlignment="0" applyProtection="0"/>
    <xf numFmtId="184" fontId="4" fillId="0" borderId="0" applyFont="0" applyFill="0" applyBorder="0" applyAlignment="0" applyProtection="0"/>
    <xf numFmtId="186" fontId="4" fillId="0" borderId="0" applyFont="0" applyFill="0" applyBorder="0" applyAlignment="0" applyProtection="0"/>
    <xf numFmtId="179" fontId="90"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9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0" fillId="0" borderId="0">
      <alignment/>
      <protection/>
    </xf>
    <xf numFmtId="0" fontId="90" fillId="0" borderId="0">
      <alignment/>
      <protection/>
    </xf>
    <xf numFmtId="0" fontId="4" fillId="0" borderId="0">
      <alignment/>
      <protection/>
    </xf>
    <xf numFmtId="0" fontId="90" fillId="0" borderId="0">
      <alignment/>
      <protection/>
    </xf>
    <xf numFmtId="0" fontId="90" fillId="0" borderId="0">
      <alignment/>
      <protection/>
    </xf>
    <xf numFmtId="0" fontId="4" fillId="0" borderId="0">
      <alignment/>
      <protection/>
    </xf>
    <xf numFmtId="0" fontId="4"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4" fillId="0" borderId="0">
      <alignment/>
      <protection/>
    </xf>
    <xf numFmtId="0" fontId="90" fillId="0" borderId="0">
      <alignment/>
      <protection/>
    </xf>
    <xf numFmtId="0" fontId="9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13" fillId="21" borderId="6" applyNumberFormat="0" applyAlignment="0" applyProtection="0"/>
    <xf numFmtId="0" fontId="114" fillId="21" borderId="6"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01" fillId="0" borderId="4" applyNumberFormat="0" applyFill="0" applyAlignment="0" applyProtection="0"/>
    <xf numFmtId="0" fontId="120" fillId="0" borderId="7" applyNumberFormat="0" applyFill="0" applyAlignment="0" applyProtection="0"/>
    <xf numFmtId="0" fontId="121" fillId="0" borderId="7" applyNumberFormat="0" applyFill="0" applyAlignment="0" applyProtection="0"/>
    <xf numFmtId="0" fontId="102" fillId="0" borderId="8" applyNumberFormat="0" applyFill="0" applyAlignment="0" applyProtection="0"/>
    <xf numFmtId="0" fontId="103" fillId="0" borderId="8" applyNumberFormat="0" applyFill="0" applyAlignment="0" applyProtection="0"/>
    <xf numFmtId="0" fontId="122" fillId="0" borderId="9" applyNumberFormat="0" applyFill="0" applyAlignment="0" applyProtection="0"/>
    <xf numFmtId="0" fontId="123" fillId="0" borderId="9" applyNumberFormat="0" applyFill="0" applyAlignment="0" applyProtection="0"/>
  </cellStyleXfs>
  <cellXfs count="684">
    <xf numFmtId="0" fontId="0" fillId="0" borderId="0" xfId="0" applyAlignment="1">
      <alignment/>
    </xf>
    <xf numFmtId="3" fontId="0" fillId="0" borderId="0" xfId="0" applyNumberFormat="1" applyAlignment="1">
      <alignment/>
    </xf>
    <xf numFmtId="182" fontId="0" fillId="0" borderId="0" xfId="0" applyNumberFormat="1" applyAlignment="1">
      <alignment/>
    </xf>
    <xf numFmtId="180"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3"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0" fontId="124" fillId="0" borderId="0" xfId="0" applyFont="1" applyAlignment="1">
      <alignment/>
    </xf>
    <xf numFmtId="183" fontId="4" fillId="34" borderId="11" xfId="93" applyNumberFormat="1" applyFont="1" applyFill="1" applyBorder="1" applyAlignment="1">
      <alignment horizontal="center"/>
    </xf>
    <xf numFmtId="183" fontId="4" fillId="34" borderId="11" xfId="93" applyNumberFormat="1" applyFont="1" applyFill="1" applyBorder="1" applyAlignment="1">
      <alignment/>
    </xf>
    <xf numFmtId="183" fontId="3" fillId="34" borderId="12" xfId="93" applyNumberFormat="1" applyFont="1" applyFill="1" applyBorder="1" applyAlignment="1">
      <alignment/>
    </xf>
    <xf numFmtId="0" fontId="4" fillId="34" borderId="11" xfId="0" applyFont="1" applyFill="1" applyBorder="1" applyAlignment="1">
      <alignment/>
    </xf>
    <xf numFmtId="0" fontId="122" fillId="0" borderId="0" xfId="0" applyFont="1" applyAlignment="1">
      <alignment/>
    </xf>
    <xf numFmtId="183" fontId="124" fillId="0" borderId="0" xfId="0" applyNumberFormat="1" applyFont="1" applyAlignment="1">
      <alignment/>
    </xf>
    <xf numFmtId="0" fontId="124" fillId="0" borderId="13" xfId="0" applyFont="1" applyBorder="1" applyAlignment="1">
      <alignment/>
    </xf>
    <xf numFmtId="0" fontId="124" fillId="0" borderId="14" xfId="0" applyFont="1" applyBorder="1" applyAlignment="1">
      <alignment/>
    </xf>
    <xf numFmtId="0" fontId="124" fillId="0" borderId="15" xfId="0" applyFont="1" applyBorder="1" applyAlignment="1">
      <alignment/>
    </xf>
    <xf numFmtId="0" fontId="0" fillId="0" borderId="0" xfId="0" applyAlignment="1">
      <alignment/>
    </xf>
    <xf numFmtId="0" fontId="125" fillId="0" borderId="16" xfId="0" applyFont="1" applyBorder="1" applyAlignment="1">
      <alignment horizontal="center"/>
    </xf>
    <xf numFmtId="0" fontId="126" fillId="0" borderId="0" xfId="117" applyFont="1">
      <alignment/>
      <protection/>
    </xf>
    <xf numFmtId="0" fontId="127" fillId="0" borderId="0" xfId="117" applyFont="1">
      <alignment/>
      <protection/>
    </xf>
    <xf numFmtId="0" fontId="90" fillId="0" borderId="0" xfId="117">
      <alignment/>
      <protection/>
    </xf>
    <xf numFmtId="0" fontId="128" fillId="0" borderId="0" xfId="117" applyFont="1" applyAlignment="1">
      <alignment horizontal="center"/>
      <protection/>
    </xf>
    <xf numFmtId="17" fontId="128" fillId="0" borderId="0" xfId="117" applyNumberFormat="1" applyFont="1" applyAlignment="1" quotePrefix="1">
      <alignment horizontal="center"/>
      <protection/>
    </xf>
    <xf numFmtId="0" fontId="129" fillId="0" borderId="0" xfId="117" applyFont="1" applyAlignment="1">
      <alignment horizontal="left" indent="15"/>
      <protection/>
    </xf>
    <xf numFmtId="0" fontId="130" fillId="0" borderId="0" xfId="117" applyFont="1" applyAlignment="1">
      <alignment horizontal="center"/>
      <protection/>
    </xf>
    <xf numFmtId="0" fontId="131" fillId="0" borderId="0" xfId="117" applyFont="1" applyAlignment="1">
      <alignment/>
      <protection/>
    </xf>
    <xf numFmtId="0" fontId="132" fillId="0" borderId="0" xfId="117" applyFont="1">
      <alignment/>
      <protection/>
    </xf>
    <xf numFmtId="0" fontId="126" fillId="0" borderId="0" xfId="117" applyFont="1" quotePrefix="1">
      <alignment/>
      <protection/>
    </xf>
    <xf numFmtId="0" fontId="8" fillId="0" borderId="0" xfId="117" applyFont="1">
      <alignment/>
      <protection/>
    </xf>
    <xf numFmtId="0" fontId="9" fillId="0" borderId="0" xfId="117" applyFont="1">
      <alignment/>
      <protection/>
    </xf>
    <xf numFmtId="0" fontId="133" fillId="0" borderId="0" xfId="117" applyFont="1">
      <alignment/>
      <protection/>
    </xf>
    <xf numFmtId="0" fontId="3" fillId="0" borderId="0" xfId="117" applyFont="1">
      <alignment/>
      <protection/>
    </xf>
    <xf numFmtId="0" fontId="6" fillId="0" borderId="0" xfId="144" applyFont="1" applyBorder="1" applyProtection="1">
      <alignment/>
      <protection/>
    </xf>
    <xf numFmtId="0" fontId="3" fillId="0" borderId="16" xfId="144" applyFont="1" applyBorder="1" applyAlignment="1" applyProtection="1">
      <alignment horizontal="left"/>
      <protection/>
    </xf>
    <xf numFmtId="0" fontId="3" fillId="0" borderId="16" xfId="144" applyFont="1" applyBorder="1" applyProtection="1">
      <alignment/>
      <protection/>
    </xf>
    <xf numFmtId="0" fontId="3" fillId="0" borderId="16" xfId="144" applyFont="1" applyBorder="1" applyAlignment="1" applyProtection="1">
      <alignment horizontal="center"/>
      <protection/>
    </xf>
    <xf numFmtId="17" fontId="128" fillId="0" borderId="0" xfId="117" applyNumberFormat="1" applyFont="1" applyAlignment="1">
      <alignment horizontal="left"/>
      <protection/>
    </xf>
    <xf numFmtId="0" fontId="4" fillId="0" borderId="0" xfId="144" applyFont="1" applyBorder="1" applyProtection="1">
      <alignment/>
      <protection/>
    </xf>
    <xf numFmtId="0" fontId="4" fillId="0" borderId="0" xfId="144" applyFont="1" applyBorder="1" applyAlignment="1" applyProtection="1">
      <alignment horizontal="center"/>
      <protection/>
    </xf>
    <xf numFmtId="0" fontId="8" fillId="0" borderId="0" xfId="144" applyFont="1" applyBorder="1" applyAlignment="1" applyProtection="1">
      <alignment horizontal="left"/>
      <protection/>
    </xf>
    <xf numFmtId="0" fontId="8" fillId="0" borderId="0" xfId="144" applyFont="1" applyBorder="1" applyAlignment="1" applyProtection="1">
      <alignment horizontal="center"/>
      <protection/>
    </xf>
    <xf numFmtId="0" fontId="6" fillId="0" borderId="0" xfId="144" applyFont="1" applyBorder="1" applyAlignment="1" applyProtection="1">
      <alignment horizontal="left"/>
      <protection/>
    </xf>
    <xf numFmtId="0" fontId="6" fillId="0" borderId="0" xfId="144" applyFont="1" applyBorder="1" applyAlignment="1" applyProtection="1">
      <alignment horizontal="right"/>
      <protection/>
    </xf>
    <xf numFmtId="0" fontId="10" fillId="0" borderId="0" xfId="144" applyFont="1" applyBorder="1" applyAlignment="1" applyProtection="1">
      <alignment horizontal="left"/>
      <protection/>
    </xf>
    <xf numFmtId="0" fontId="6" fillId="0" borderId="17" xfId="144" applyFont="1" applyBorder="1" applyAlignment="1" applyProtection="1">
      <alignment horizontal="left"/>
      <protection/>
    </xf>
    <xf numFmtId="0" fontId="6" fillId="0" borderId="17" xfId="144" applyFont="1" applyBorder="1" applyProtection="1">
      <alignment/>
      <protection/>
    </xf>
    <xf numFmtId="0" fontId="6" fillId="0" borderId="17" xfId="144" applyFont="1" applyBorder="1" applyAlignment="1" applyProtection="1">
      <alignment horizontal="right"/>
      <protection/>
    </xf>
    <xf numFmtId="0" fontId="8" fillId="0" borderId="0" xfId="117" applyFont="1" applyBorder="1" applyAlignment="1">
      <alignment horizontal="justify" vertical="center" wrapText="1"/>
      <protection/>
    </xf>
    <xf numFmtId="0" fontId="11" fillId="0" borderId="0" xfId="117" applyFont="1" applyBorder="1" applyAlignment="1">
      <alignment horizontal="justify" vertical="top" wrapText="1"/>
      <protection/>
    </xf>
    <xf numFmtId="0" fontId="90" fillId="0" borderId="0" xfId="117" applyBorder="1">
      <alignment/>
      <protection/>
    </xf>
    <xf numFmtId="0" fontId="3" fillId="0" borderId="0" xfId="0" applyFont="1" applyFill="1" applyBorder="1" applyAlignment="1">
      <alignment vertical="center" wrapText="1"/>
    </xf>
    <xf numFmtId="0" fontId="125" fillId="0" borderId="0" xfId="0" applyFont="1" applyAlignment="1">
      <alignment/>
    </xf>
    <xf numFmtId="0" fontId="124" fillId="0" borderId="0" xfId="0" applyFont="1" applyBorder="1" applyAlignment="1">
      <alignment/>
    </xf>
    <xf numFmtId="0" fontId="3" fillId="34" borderId="0" xfId="0" applyFont="1" applyFill="1" applyBorder="1" applyAlignment="1">
      <alignment horizontal="center" vertical="center" wrapText="1"/>
    </xf>
    <xf numFmtId="0" fontId="125" fillId="0" borderId="0" xfId="0" applyFont="1" applyBorder="1" applyAlignment="1">
      <alignment horizontal="center"/>
    </xf>
    <xf numFmtId="183" fontId="124" fillId="0" borderId="0" xfId="0" applyNumberFormat="1" applyFont="1" applyBorder="1" applyAlignment="1">
      <alignment/>
    </xf>
    <xf numFmtId="0" fontId="124" fillId="0" borderId="0" xfId="0" applyFont="1" applyBorder="1" applyAlignment="1">
      <alignment horizontal="left"/>
    </xf>
    <xf numFmtId="0" fontId="8" fillId="0" borderId="0" xfId="117" applyFont="1" applyAlignment="1">
      <alignment horizontal="left"/>
      <protection/>
    </xf>
    <xf numFmtId="0" fontId="125"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4"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180" fontId="4" fillId="0" borderId="0" xfId="125" applyNumberFormat="1" applyFont="1" applyFill="1" applyAlignment="1">
      <alignment vertical="center"/>
      <protection/>
    </xf>
    <xf numFmtId="0" fontId="4" fillId="0" borderId="0" xfId="125" applyFont="1" applyFill="1" applyAlignment="1">
      <alignment vertical="center"/>
      <protection/>
    </xf>
    <xf numFmtId="0" fontId="4" fillId="0" borderId="0" xfId="125" applyFont="1" applyFill="1" applyBorder="1">
      <alignment/>
      <protection/>
    </xf>
    <xf numFmtId="3" fontId="4" fillId="0" borderId="0" xfId="125" applyNumberFormat="1" applyFont="1" applyFill="1" applyBorder="1" applyAlignment="1">
      <alignment vertical="center"/>
      <protection/>
    </xf>
    <xf numFmtId="3" fontId="124" fillId="0" borderId="0" xfId="0" applyNumberFormat="1" applyFont="1" applyBorder="1" applyAlignment="1">
      <alignment horizontal="right" vertical="center" wrapText="1"/>
    </xf>
    <xf numFmtId="1" fontId="124" fillId="0" borderId="10" xfId="0" applyNumberFormat="1" applyFont="1" applyBorder="1" applyAlignment="1">
      <alignment horizontal="left" vertical="center" wrapText="1"/>
    </xf>
    <xf numFmtId="3" fontId="124" fillId="0" borderId="10" xfId="0" applyNumberFormat="1" applyFont="1" applyBorder="1" applyAlignment="1">
      <alignment horizontal="right" vertical="center" wrapText="1"/>
    </xf>
    <xf numFmtId="0" fontId="124" fillId="0" borderId="0" xfId="0" applyFont="1" applyBorder="1" applyAlignment="1" applyProtection="1">
      <alignment horizontal="center" vertical="center" wrapText="1"/>
      <protection/>
    </xf>
    <xf numFmtId="1" fontId="124" fillId="0" borderId="13" xfId="0" applyNumberFormat="1" applyFont="1" applyBorder="1" applyAlignment="1">
      <alignment horizontal="left" vertical="center" wrapText="1"/>
    </xf>
    <xf numFmtId="3" fontId="124" fillId="0" borderId="13" xfId="0" applyNumberFormat="1" applyFont="1" applyBorder="1" applyAlignment="1">
      <alignment horizontal="right" vertical="center" wrapText="1"/>
    </xf>
    <xf numFmtId="0" fontId="134" fillId="0" borderId="0" xfId="0" applyFont="1" applyBorder="1" applyAlignment="1">
      <alignment/>
    </xf>
    <xf numFmtId="0" fontId="4" fillId="0" borderId="0" xfId="125" applyFont="1" applyFill="1" applyAlignment="1">
      <alignment horizontal="center" vertical="center"/>
      <protection/>
    </xf>
    <xf numFmtId="3" fontId="4" fillId="0" borderId="0" xfId="125" applyNumberFormat="1" applyFont="1" applyFill="1" applyAlignment="1">
      <alignment vertical="center"/>
      <protection/>
    </xf>
    <xf numFmtId="4" fontId="4" fillId="34" borderId="13" xfId="0" applyNumberFormat="1" applyFont="1" applyFill="1" applyBorder="1" applyAlignment="1">
      <alignment horizontal="center"/>
    </xf>
    <xf numFmtId="9" fontId="124" fillId="0" borderId="0" xfId="0" applyNumberFormat="1" applyFont="1" applyAlignment="1">
      <alignment/>
    </xf>
    <xf numFmtId="1" fontId="124" fillId="0" borderId="0" xfId="0" applyNumberFormat="1" applyFont="1" applyAlignment="1">
      <alignment/>
    </xf>
    <xf numFmtId="3" fontId="124" fillId="0" borderId="0" xfId="0" applyNumberFormat="1" applyFont="1" applyAlignment="1">
      <alignment/>
    </xf>
    <xf numFmtId="0" fontId="124" fillId="0" borderId="0" xfId="0" applyFont="1" applyAlignment="1">
      <alignment/>
    </xf>
    <xf numFmtId="0" fontId="125" fillId="0" borderId="16" xfId="0" applyFont="1" applyBorder="1" applyAlignment="1">
      <alignment horizontal="center"/>
    </xf>
    <xf numFmtId="185" fontId="124" fillId="0" borderId="13" xfId="93" applyNumberFormat="1" applyFont="1" applyBorder="1" applyAlignment="1">
      <alignment/>
    </xf>
    <xf numFmtId="0" fontId="124" fillId="0" borderId="0" xfId="0" applyFont="1" applyAlignment="1">
      <alignment/>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5" fillId="0" borderId="18" xfId="0" applyFont="1" applyBorder="1" applyAlignment="1">
      <alignment horizontal="center"/>
    </xf>
    <xf numFmtId="0" fontId="125" fillId="0" borderId="16" xfId="0" applyFont="1" applyBorder="1" applyAlignment="1">
      <alignment horizontal="center"/>
    </xf>
    <xf numFmtId="0" fontId="124" fillId="0" borderId="13" xfId="0" applyFont="1" applyBorder="1" applyAlignment="1">
      <alignment horizontal="center"/>
    </xf>
    <xf numFmtId="0" fontId="125" fillId="0" borderId="13" xfId="0" applyFont="1" applyBorder="1" applyAlignment="1">
      <alignment horizontal="center"/>
    </xf>
    <xf numFmtId="0" fontId="125" fillId="0" borderId="0" xfId="0" applyFont="1" applyBorder="1" applyAlignment="1">
      <alignment/>
    </xf>
    <xf numFmtId="0" fontId="124" fillId="0" borderId="18" xfId="0" applyFont="1" applyBorder="1" applyAlignment="1">
      <alignment/>
    </xf>
    <xf numFmtId="0" fontId="124" fillId="0" borderId="16" xfId="0" applyFont="1" applyBorder="1" applyAlignment="1">
      <alignment/>
    </xf>
    <xf numFmtId="0" fontId="124" fillId="0" borderId="19" xfId="0" applyFont="1" applyBorder="1" applyAlignment="1">
      <alignment/>
    </xf>
    <xf numFmtId="181" fontId="124" fillId="0" borderId="13" xfId="174" applyNumberFormat="1" applyFont="1" applyBorder="1" applyAlignment="1">
      <alignment/>
    </xf>
    <xf numFmtId="0" fontId="131" fillId="0" borderId="0" xfId="117" applyFont="1" applyAlignment="1">
      <alignment horizontal="left"/>
      <protection/>
    </xf>
    <xf numFmtId="0" fontId="125" fillId="0" borderId="16" xfId="0" applyFont="1" applyBorder="1" applyAlignment="1">
      <alignment horizontal="center"/>
    </xf>
    <xf numFmtId="0" fontId="125" fillId="0" borderId="19" xfId="0" applyFont="1" applyBorder="1" applyAlignment="1">
      <alignment horizontal="center"/>
    </xf>
    <xf numFmtId="0" fontId="0" fillId="0" borderId="0" xfId="0" applyFill="1" applyAlignment="1">
      <alignment/>
    </xf>
    <xf numFmtId="182" fontId="0" fillId="0" borderId="0" xfId="0" applyNumberFormat="1" applyFill="1" applyAlignment="1">
      <alignment/>
    </xf>
    <xf numFmtId="3" fontId="0" fillId="0" borderId="0" xfId="0" applyNumberFormat="1" applyFill="1" applyAlignment="1">
      <alignment/>
    </xf>
    <xf numFmtId="9" fontId="0" fillId="0" borderId="0" xfId="174" applyFont="1" applyFill="1" applyAlignment="1">
      <alignment/>
    </xf>
    <xf numFmtId="0" fontId="124" fillId="0" borderId="0" xfId="0" applyFont="1" applyAlignment="1">
      <alignment/>
    </xf>
    <xf numFmtId="183" fontId="5" fillId="34" borderId="0" xfId="93" applyNumberFormat="1" applyFont="1" applyFill="1" applyBorder="1" applyAlignment="1">
      <alignment horizontal="center"/>
    </xf>
    <xf numFmtId="0" fontId="124" fillId="0" borderId="0" xfId="0" applyFont="1" applyAlignment="1">
      <alignment/>
    </xf>
    <xf numFmtId="0" fontId="125" fillId="0" borderId="16" xfId="0" applyFont="1" applyBorder="1" applyAlignment="1">
      <alignment horizontal="center"/>
    </xf>
    <xf numFmtId="0" fontId="125" fillId="0" borderId="19" xfId="0" applyFont="1" applyBorder="1" applyAlignment="1">
      <alignment horizontal="center"/>
    </xf>
    <xf numFmtId="0" fontId="128" fillId="0" borderId="0" xfId="0" applyFont="1" applyFill="1" applyBorder="1" applyAlignment="1">
      <alignment vertical="top"/>
    </xf>
    <xf numFmtId="0" fontId="135" fillId="0" borderId="0" xfId="0" applyFont="1" applyAlignment="1">
      <alignment horizontal="center" readingOrder="1"/>
    </xf>
    <xf numFmtId="0" fontId="125" fillId="0" borderId="19" xfId="0" applyFont="1" applyBorder="1" applyAlignment="1">
      <alignment horizontal="center"/>
    </xf>
    <xf numFmtId="0" fontId="125" fillId="0" borderId="19" xfId="0" applyFont="1" applyBorder="1" applyAlignment="1">
      <alignment horizontal="center"/>
    </xf>
    <xf numFmtId="0" fontId="125" fillId="0" borderId="19" xfId="0" applyFont="1" applyBorder="1" applyAlignment="1">
      <alignment horizontal="center"/>
    </xf>
    <xf numFmtId="0" fontId="6" fillId="0" borderId="0" xfId="125" applyFont="1" applyFill="1" applyBorder="1">
      <alignment/>
      <protection/>
    </xf>
    <xf numFmtId="3" fontId="6" fillId="0" borderId="0" xfId="125" applyNumberFormat="1" applyFont="1" applyFill="1" applyBorder="1">
      <alignment/>
      <protection/>
    </xf>
    <xf numFmtId="0" fontId="125" fillId="0" borderId="18" xfId="0" applyFont="1" applyBorder="1" applyAlignment="1">
      <alignment horizontal="center"/>
    </xf>
    <xf numFmtId="0" fontId="125" fillId="0" borderId="19" xfId="0" applyFont="1" applyBorder="1" applyAlignment="1">
      <alignment horizontal="center"/>
    </xf>
    <xf numFmtId="0" fontId="124" fillId="0" borderId="18" xfId="0" applyFont="1" applyBorder="1" applyAlignment="1">
      <alignment horizontal="left" vertical="center"/>
    </xf>
    <xf numFmtId="0" fontId="124" fillId="0" borderId="19" xfId="0" applyFont="1" applyBorder="1" applyAlignment="1">
      <alignment horizontal="left" vertical="center"/>
    </xf>
    <xf numFmtId="0" fontId="125" fillId="0" borderId="19" xfId="0" applyFont="1" applyBorder="1" applyAlignment="1">
      <alignment horizontal="center"/>
    </xf>
    <xf numFmtId="0" fontId="136" fillId="0" borderId="0" xfId="0" applyFont="1" applyAlignment="1">
      <alignment/>
    </xf>
    <xf numFmtId="0" fontId="91" fillId="0" borderId="0" xfId="0" applyFont="1" applyAlignment="1">
      <alignment/>
    </xf>
    <xf numFmtId="0" fontId="134" fillId="0" borderId="0" xfId="0" applyFont="1" applyBorder="1" applyAlignment="1" applyProtection="1">
      <alignment horizontal="left"/>
      <protection/>
    </xf>
    <xf numFmtId="0" fontId="134" fillId="0" borderId="0" xfId="0" applyFont="1" applyBorder="1" applyAlignment="1" applyProtection="1">
      <alignment horizontal="center"/>
      <protection/>
    </xf>
    <xf numFmtId="0" fontId="137" fillId="0" borderId="14" xfId="0" applyFont="1" applyBorder="1" applyAlignment="1">
      <alignment horizontal="center" vertical="center"/>
    </xf>
    <xf numFmtId="0" fontId="137" fillId="0" borderId="14" xfId="0" applyFont="1" applyBorder="1" applyAlignment="1">
      <alignment/>
    </xf>
    <xf numFmtId="0" fontId="137" fillId="0" borderId="15" xfId="0" applyFont="1" applyBorder="1" applyAlignment="1">
      <alignment/>
    </xf>
    <xf numFmtId="185" fontId="137" fillId="0" borderId="15" xfId="93" applyNumberFormat="1" applyFont="1" applyBorder="1" applyAlignment="1">
      <alignment/>
    </xf>
    <xf numFmtId="0" fontId="137" fillId="0" borderId="13" xfId="0" applyFont="1" applyBorder="1" applyAlignment="1">
      <alignment/>
    </xf>
    <xf numFmtId="0" fontId="138" fillId="0" borderId="18" xfId="0" applyFont="1" applyBorder="1" applyAlignment="1">
      <alignment horizontal="center"/>
    </xf>
    <xf numFmtId="0" fontId="138" fillId="0" borderId="20" xfId="0" applyFont="1" applyBorder="1" applyAlignment="1">
      <alignment horizontal="center"/>
    </xf>
    <xf numFmtId="0" fontId="137" fillId="0" borderId="0" xfId="0" applyFont="1" applyBorder="1" applyAlignment="1">
      <alignment/>
    </xf>
    <xf numFmtId="0" fontId="137" fillId="0" borderId="0" xfId="0" applyFont="1" applyAlignment="1">
      <alignment/>
    </xf>
    <xf numFmtId="0" fontId="137" fillId="0" borderId="13" xfId="0" applyFont="1" applyBorder="1" applyAlignment="1">
      <alignment horizontal="center" vertical="center"/>
    </xf>
    <xf numFmtId="0" fontId="12" fillId="0" borderId="0" xfId="0" applyFont="1" applyAlignment="1">
      <alignment/>
    </xf>
    <xf numFmtId="182"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80"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4" fillId="0" borderId="0" xfId="0" applyFont="1" applyAlignment="1">
      <alignment/>
    </xf>
    <xf numFmtId="0" fontId="124" fillId="0" borderId="13" xfId="0" applyFont="1" applyBorder="1" applyAlignment="1">
      <alignment horizontal="center"/>
    </xf>
    <xf numFmtId="0" fontId="125" fillId="0" borderId="16" xfId="0" applyFont="1" applyBorder="1" applyAlignment="1">
      <alignment horizontal="center"/>
    </xf>
    <xf numFmtId="0" fontId="124" fillId="0" borderId="0" xfId="0" applyFont="1" applyAlignment="1">
      <alignment/>
    </xf>
    <xf numFmtId="185" fontId="124" fillId="0" borderId="0" xfId="0" applyNumberFormat="1" applyFont="1" applyAlignment="1">
      <alignment/>
    </xf>
    <xf numFmtId="3" fontId="124" fillId="0" borderId="13" xfId="0" applyNumberFormat="1" applyFont="1" applyBorder="1" applyAlignment="1">
      <alignment horizontal="center"/>
    </xf>
    <xf numFmtId="181" fontId="124" fillId="0" borderId="13" xfId="174" applyNumberFormat="1" applyFont="1" applyBorder="1" applyAlignment="1">
      <alignment horizontal="center"/>
    </xf>
    <xf numFmtId="0" fontId="124" fillId="0" borderId="0" xfId="0" applyFont="1" applyAlignment="1">
      <alignment/>
    </xf>
    <xf numFmtId="3" fontId="6" fillId="0" borderId="0" xfId="0" applyNumberFormat="1" applyFont="1" applyFill="1" applyBorder="1" applyAlignment="1">
      <alignment/>
    </xf>
    <xf numFmtId="0" fontId="124" fillId="0" borderId="0" xfId="0" applyFont="1" applyBorder="1" applyAlignment="1">
      <alignment horizontal="left"/>
    </xf>
    <xf numFmtId="0" fontId="124" fillId="0" borderId="13" xfId="0" applyFont="1" applyBorder="1" applyAlignment="1">
      <alignment horizontal="center"/>
    </xf>
    <xf numFmtId="185" fontId="137" fillId="0" borderId="0" xfId="93" applyNumberFormat="1" applyFont="1" applyBorder="1" applyAlignment="1">
      <alignment/>
    </xf>
    <xf numFmtId="181" fontId="4" fillId="35" borderId="13" xfId="174" applyNumberFormat="1" applyFont="1" applyFill="1" applyBorder="1" applyAlignment="1">
      <alignment horizontal="center"/>
    </xf>
    <xf numFmtId="0" fontId="139" fillId="0" borderId="13" xfId="0" applyFont="1" applyBorder="1" applyAlignment="1">
      <alignment horizontal="center" vertical="center"/>
    </xf>
    <xf numFmtId="0" fontId="139" fillId="0" borderId="13" xfId="0" applyFont="1" applyBorder="1" applyAlignment="1">
      <alignment horizontal="center" vertical="center" wrapText="1"/>
    </xf>
    <xf numFmtId="0" fontId="139" fillId="0" borderId="13" xfId="0" applyFont="1" applyBorder="1" applyAlignment="1">
      <alignment horizontal="center"/>
    </xf>
    <xf numFmtId="185" fontId="136" fillId="0" borderId="0" xfId="0" applyNumberFormat="1" applyFont="1" applyAlignment="1">
      <alignment/>
    </xf>
    <xf numFmtId="0" fontId="124" fillId="0" borderId="0" xfId="0" applyFont="1" applyAlignment="1">
      <alignment/>
    </xf>
    <xf numFmtId="0" fontId="139" fillId="0" borderId="13" xfId="0" applyFont="1" applyBorder="1" applyAlignment="1">
      <alignment horizontal="center"/>
    </xf>
    <xf numFmtId="0" fontId="124" fillId="0" borderId="13" xfId="0" applyFont="1" applyBorder="1" applyAlignment="1">
      <alignment horizontal="center"/>
    </xf>
    <xf numFmtId="0" fontId="124" fillId="0" borderId="0" xfId="0" applyFont="1" applyAlignment="1">
      <alignment/>
    </xf>
    <xf numFmtId="3" fontId="124" fillId="0" borderId="13" xfId="0" applyNumberFormat="1" applyFont="1" applyFill="1" applyBorder="1" applyAlignment="1">
      <alignment/>
    </xf>
    <xf numFmtId="0" fontId="125" fillId="0" borderId="21" xfId="0" applyFont="1" applyFill="1" applyBorder="1" applyAlignment="1">
      <alignment horizontal="center" vertical="center"/>
    </xf>
    <xf numFmtId="0" fontId="124" fillId="0" borderId="22" xfId="0" applyFont="1" applyBorder="1" applyAlignment="1">
      <alignment horizontal="center" vertical="center"/>
    </xf>
    <xf numFmtId="3" fontId="124" fillId="0" borderId="21" xfId="0" applyNumberFormat="1" applyFont="1" applyBorder="1" applyAlignment="1">
      <alignment horizontal="center" vertical="center"/>
    </xf>
    <xf numFmtId="181" fontId="124" fillId="0" borderId="21" xfId="174" applyNumberFormat="1" applyFont="1" applyBorder="1" applyAlignment="1">
      <alignment horizontal="center" vertical="center"/>
    </xf>
    <xf numFmtId="181" fontId="124" fillId="0" borderId="21" xfId="174" applyNumberFormat="1" applyFont="1" applyBorder="1" applyAlignment="1" quotePrefix="1">
      <alignment horizontal="center" vertical="center"/>
    </xf>
    <xf numFmtId="0" fontId="125" fillId="0" borderId="22" xfId="0" applyFont="1" applyFill="1" applyBorder="1" applyAlignment="1">
      <alignment horizontal="center" vertical="center"/>
    </xf>
    <xf numFmtId="181" fontId="125" fillId="0" borderId="21" xfId="174" applyNumberFormat="1" applyFont="1" applyFill="1" applyBorder="1" applyAlignment="1">
      <alignment horizontal="center" vertical="center"/>
    </xf>
    <xf numFmtId="0" fontId="124" fillId="0" borderId="0" xfId="0" applyFont="1" applyFill="1" applyAlignment="1">
      <alignment/>
    </xf>
    <xf numFmtId="0" fontId="124" fillId="0" borderId="0" xfId="0" applyFont="1" applyAlignment="1">
      <alignment/>
    </xf>
    <xf numFmtId="3" fontId="0" fillId="0" borderId="23" xfId="0" applyNumberFormat="1" applyBorder="1" applyAlignment="1">
      <alignment/>
    </xf>
    <xf numFmtId="0" fontId="0" fillId="0" borderId="24" xfId="0" applyBorder="1" applyAlignment="1">
      <alignment/>
    </xf>
    <xf numFmtId="180" fontId="4" fillId="0" borderId="0" xfId="125" applyNumberFormat="1" applyFont="1" applyFill="1" applyBorder="1" applyAlignment="1">
      <alignment vertical="center"/>
      <protection/>
    </xf>
    <xf numFmtId="0" fontId="4" fillId="0" borderId="0" xfId="125" applyFont="1" applyFill="1" applyBorder="1" applyAlignment="1">
      <alignment vertical="center"/>
      <protection/>
    </xf>
    <xf numFmtId="0" fontId="4" fillId="0" borderId="0" xfId="125" applyFont="1" applyFill="1" applyBorder="1" applyAlignment="1">
      <alignment horizontal="center" vertical="center"/>
      <protection/>
    </xf>
    <xf numFmtId="3" fontId="3" fillId="0" borderId="0" xfId="125" applyNumberFormat="1" applyFont="1" applyFill="1" applyBorder="1" applyAlignment="1">
      <alignment vertical="center"/>
      <protection/>
    </xf>
    <xf numFmtId="0" fontId="13" fillId="34" borderId="13" xfId="0" applyFont="1" applyFill="1" applyBorder="1" applyAlignment="1">
      <alignment/>
    </xf>
    <xf numFmtId="185" fontId="124" fillId="0" borderId="13" xfId="93" applyNumberFormat="1" applyFont="1" applyFill="1" applyBorder="1" applyAlignment="1">
      <alignment/>
    </xf>
    <xf numFmtId="0" fontId="124" fillId="0" borderId="0" xfId="0" applyFont="1" applyAlignment="1">
      <alignment/>
    </xf>
    <xf numFmtId="0" fontId="124" fillId="0" borderId="0" xfId="0" applyFont="1" applyAlignment="1">
      <alignment/>
    </xf>
    <xf numFmtId="0" fontId="124" fillId="0" borderId="0" xfId="0" applyFont="1" applyAlignment="1">
      <alignment/>
    </xf>
    <xf numFmtId="9" fontId="140" fillId="34" borderId="13" xfId="174" applyFont="1" applyFill="1" applyBorder="1" applyAlignment="1">
      <alignment horizontal="center"/>
    </xf>
    <xf numFmtId="3" fontId="141" fillId="34" borderId="13" xfId="0" applyNumberFormat="1" applyFont="1" applyFill="1" applyBorder="1" applyAlignment="1">
      <alignment horizontal="center"/>
    </xf>
    <xf numFmtId="9" fontId="142" fillId="34" borderId="13" xfId="174" applyFont="1" applyFill="1" applyBorder="1" applyAlignment="1">
      <alignment horizontal="center"/>
    </xf>
    <xf numFmtId="3" fontId="141" fillId="34" borderId="13" xfId="94" applyNumberFormat="1" applyFont="1" applyFill="1" applyBorder="1" applyAlignment="1">
      <alignment horizontal="center"/>
    </xf>
    <xf numFmtId="3" fontId="141" fillId="35" borderId="13" xfId="0" applyNumberFormat="1" applyFont="1" applyFill="1" applyBorder="1" applyAlignment="1">
      <alignment horizontal="center" vertical="center"/>
    </xf>
    <xf numFmtId="180" fontId="141" fillId="34" borderId="13" xfId="0" applyNumberFormat="1" applyFont="1" applyFill="1" applyBorder="1" applyAlignment="1">
      <alignment horizontal="center"/>
    </xf>
    <xf numFmtId="181" fontId="143" fillId="35" borderId="13" xfId="174" applyNumberFormat="1" applyFont="1" applyFill="1" applyBorder="1" applyAlignment="1">
      <alignment horizontal="center"/>
    </xf>
    <xf numFmtId="181" fontId="141" fillId="35" borderId="13" xfId="174" applyNumberFormat="1" applyFont="1" applyFill="1" applyBorder="1" applyAlignment="1">
      <alignment horizontal="center"/>
    </xf>
    <xf numFmtId="182" fontId="4" fillId="0" borderId="0" xfId="0" applyNumberFormat="1" applyFont="1" applyAlignment="1">
      <alignment/>
    </xf>
    <xf numFmtId="0" fontId="144" fillId="36" borderId="25" xfId="0" applyFont="1" applyFill="1" applyBorder="1" applyAlignment="1">
      <alignment horizontal="center" vertical="top" wrapText="1"/>
    </xf>
    <xf numFmtId="0" fontId="144" fillId="36" borderId="26" xfId="0" applyFont="1" applyFill="1" applyBorder="1" applyAlignment="1">
      <alignment horizontal="center" vertical="top" wrapText="1"/>
    </xf>
    <xf numFmtId="0" fontId="144" fillId="0" borderId="22" xfId="0" applyFont="1" applyBorder="1" applyAlignment="1">
      <alignment horizontal="center" vertical="top" wrapText="1"/>
    </xf>
    <xf numFmtId="3" fontId="144" fillId="0" borderId="21" xfId="0" applyNumberFormat="1" applyFont="1" applyBorder="1" applyAlignment="1">
      <alignment horizontal="center" vertical="top" wrapText="1"/>
    </xf>
    <xf numFmtId="3" fontId="144" fillId="0" borderId="21" xfId="0" applyNumberFormat="1" applyFont="1" applyBorder="1" applyAlignment="1">
      <alignment horizontal="center" wrapText="1"/>
    </xf>
    <xf numFmtId="182" fontId="12" fillId="0" borderId="0" xfId="0" applyNumberFormat="1" applyFont="1" applyFill="1" applyAlignment="1">
      <alignment/>
    </xf>
    <xf numFmtId="0" fontId="0" fillId="0" borderId="27" xfId="0" applyBorder="1" applyAlignment="1">
      <alignment/>
    </xf>
    <xf numFmtId="3" fontId="0" fillId="0" borderId="28" xfId="0" applyNumberFormat="1" applyBorder="1" applyAlignment="1">
      <alignment/>
    </xf>
    <xf numFmtId="0" fontId="145" fillId="0" borderId="0" xfId="0" applyFont="1" applyAlignment="1">
      <alignment/>
    </xf>
    <xf numFmtId="0" fontId="124" fillId="0" borderId="0" xfId="0" applyFont="1" applyAlignment="1">
      <alignment/>
    </xf>
    <xf numFmtId="3" fontId="146" fillId="0" borderId="0" xfId="0" applyNumberFormat="1" applyFont="1" applyAlignment="1">
      <alignment/>
    </xf>
    <xf numFmtId="0" fontId="124" fillId="0" borderId="0" xfId="0" applyFont="1" applyAlignment="1">
      <alignment/>
    </xf>
    <xf numFmtId="0" fontId="124" fillId="0" borderId="0" xfId="0" applyFont="1" applyAlignment="1">
      <alignment/>
    </xf>
    <xf numFmtId="0" fontId="139" fillId="0" borderId="13" xfId="0" applyFont="1" applyBorder="1" applyAlignment="1">
      <alignment horizontal="center"/>
    </xf>
    <xf numFmtId="3" fontId="4" fillId="0" borderId="13" xfId="0" applyNumberFormat="1" applyFont="1" applyFill="1" applyBorder="1" applyAlignment="1">
      <alignment horizontal="center"/>
    </xf>
    <xf numFmtId="180" fontId="10" fillId="0" borderId="0" xfId="0" applyNumberFormat="1" applyFont="1" applyFill="1" applyBorder="1" applyAlignment="1">
      <alignment/>
    </xf>
    <xf numFmtId="180" fontId="6" fillId="0" borderId="0" xfId="0" applyNumberFormat="1" applyFont="1" applyFill="1" applyBorder="1" applyAlignment="1">
      <alignment/>
    </xf>
    <xf numFmtId="3" fontId="10" fillId="0" borderId="0" xfId="0" applyNumberFormat="1" applyFont="1" applyFill="1" applyBorder="1" applyAlignment="1">
      <alignment/>
    </xf>
    <xf numFmtId="0" fontId="124" fillId="0" borderId="0" xfId="0" applyFont="1" applyAlignment="1">
      <alignment/>
    </xf>
    <xf numFmtId="0" fontId="124" fillId="0" borderId="0" xfId="0" applyFont="1" applyAlignment="1">
      <alignment/>
    </xf>
    <xf numFmtId="183" fontId="137" fillId="0" borderId="0" xfId="0" applyNumberFormat="1" applyFont="1" applyBorder="1" applyAlignment="1">
      <alignment/>
    </xf>
    <xf numFmtId="0" fontId="138" fillId="0" borderId="0" xfId="0" applyFont="1" applyBorder="1" applyAlignment="1">
      <alignment horizontal="center"/>
    </xf>
    <xf numFmtId="183" fontId="0" fillId="0" borderId="14" xfId="0" applyNumberFormat="1" applyFont="1" applyBorder="1" applyAlignment="1">
      <alignment/>
    </xf>
    <xf numFmtId="185" fontId="0" fillId="0" borderId="14" xfId="93" applyNumberFormat="1" applyFont="1" applyBorder="1" applyAlignment="1">
      <alignment/>
    </xf>
    <xf numFmtId="185" fontId="0" fillId="0" borderId="14" xfId="93" applyNumberFormat="1" applyFont="1" applyBorder="1" applyAlignment="1">
      <alignment horizontal="center" vertical="center"/>
    </xf>
    <xf numFmtId="183" fontId="0" fillId="0" borderId="15" xfId="0" applyNumberFormat="1" applyFont="1" applyBorder="1" applyAlignment="1">
      <alignment/>
    </xf>
    <xf numFmtId="185" fontId="0" fillId="0" borderId="15" xfId="93" applyNumberFormat="1" applyFont="1" applyBorder="1" applyAlignment="1">
      <alignment/>
    </xf>
    <xf numFmtId="185" fontId="0" fillId="0" borderId="15" xfId="93" applyNumberFormat="1" applyFont="1" applyBorder="1" applyAlignment="1">
      <alignment horizontal="center" vertical="center"/>
    </xf>
    <xf numFmtId="0" fontId="122" fillId="0" borderId="16" xfId="0" applyFont="1" applyBorder="1" applyAlignment="1">
      <alignment horizontal="center"/>
    </xf>
    <xf numFmtId="0" fontId="0" fillId="0" borderId="0" xfId="0" applyFont="1" applyBorder="1" applyAlignment="1">
      <alignment/>
    </xf>
    <xf numFmtId="183" fontId="0" fillId="0" borderId="11" xfId="0" applyNumberFormat="1" applyFont="1" applyBorder="1" applyAlignment="1">
      <alignment/>
    </xf>
    <xf numFmtId="183" fontId="0" fillId="0" borderId="13" xfId="0" applyNumberFormat="1" applyFont="1" applyBorder="1" applyAlignment="1">
      <alignment/>
    </xf>
    <xf numFmtId="0" fontId="122" fillId="0" borderId="15" xfId="0" applyFont="1" applyBorder="1" applyAlignment="1">
      <alignment horizontal="center"/>
    </xf>
    <xf numFmtId="185" fontId="0" fillId="0" borderId="14" xfId="93" applyNumberFormat="1" applyFont="1" applyBorder="1" applyAlignment="1">
      <alignment/>
    </xf>
    <xf numFmtId="185" fontId="0" fillId="0" borderId="15" xfId="93" applyNumberFormat="1" applyFont="1" applyBorder="1" applyAlignment="1">
      <alignment/>
    </xf>
    <xf numFmtId="185" fontId="0" fillId="0" borderId="11" xfId="93" applyNumberFormat="1" applyFont="1" applyBorder="1" applyAlignment="1">
      <alignment/>
    </xf>
    <xf numFmtId="185" fontId="0" fillId="0" borderId="13" xfId="93" applyNumberFormat="1" applyFont="1" applyBorder="1" applyAlignment="1">
      <alignment/>
    </xf>
    <xf numFmtId="0" fontId="0" fillId="0" borderId="0" xfId="0" applyFont="1" applyAlignment="1">
      <alignment/>
    </xf>
    <xf numFmtId="9" fontId="91" fillId="0" borderId="0" xfId="175" applyFont="1" applyAlignment="1">
      <alignment/>
    </xf>
    <xf numFmtId="0" fontId="124" fillId="0" borderId="0" xfId="0" applyFont="1" applyAlignment="1">
      <alignment/>
    </xf>
    <xf numFmtId="0" fontId="12" fillId="0" borderId="0" xfId="0" applyFont="1" applyFill="1" applyAlignment="1">
      <alignment horizontal="right" wrapText="1"/>
    </xf>
    <xf numFmtId="0" fontId="78"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74" applyFont="1" applyFill="1" applyAlignment="1">
      <alignment/>
    </xf>
    <xf numFmtId="17" fontId="0" fillId="0" borderId="0" xfId="0" applyNumberFormat="1" applyFont="1" applyAlignment="1">
      <alignment/>
    </xf>
    <xf numFmtId="180" fontId="0"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181" fontId="124" fillId="0" borderId="0" xfId="174" applyNumberFormat="1" applyFont="1" applyAlignment="1">
      <alignment/>
    </xf>
    <xf numFmtId="10" fontId="124" fillId="0" borderId="0" xfId="174" applyNumberFormat="1" applyFont="1" applyAlignment="1">
      <alignment/>
    </xf>
    <xf numFmtId="0" fontId="124" fillId="0" borderId="0" xfId="0" applyFont="1" applyAlignment="1">
      <alignment/>
    </xf>
    <xf numFmtId="0" fontId="124" fillId="0" borderId="0" xfId="0" applyFont="1" applyAlignment="1">
      <alignment/>
    </xf>
    <xf numFmtId="187" fontId="125" fillId="0" borderId="0" xfId="0" applyNumberFormat="1" applyFont="1" applyAlignment="1">
      <alignment/>
    </xf>
    <xf numFmtId="0" fontId="124" fillId="0" borderId="0" xfId="0" applyFont="1" applyAlignment="1">
      <alignment/>
    </xf>
    <xf numFmtId="181" fontId="3" fillId="0" borderId="29" xfId="175" applyNumberFormat="1" applyFont="1" applyFill="1" applyBorder="1" applyAlignment="1">
      <alignment horizontal="center" vertical="center"/>
    </xf>
    <xf numFmtId="4" fontId="4" fillId="0" borderId="30" xfId="119" applyNumberFormat="1" applyFont="1" applyFill="1" applyBorder="1" applyAlignment="1">
      <alignment horizontal="center" vertical="center"/>
      <protection/>
    </xf>
    <xf numFmtId="0" fontId="4" fillId="0" borderId="0" xfId="119">
      <alignment/>
      <protection/>
    </xf>
    <xf numFmtId="3" fontId="4" fillId="0" borderId="0" xfId="119" applyNumberFormat="1">
      <alignment/>
      <protection/>
    </xf>
    <xf numFmtId="2" fontId="4" fillId="0" borderId="0" xfId="119" applyNumberFormat="1">
      <alignment/>
      <protection/>
    </xf>
    <xf numFmtId="0" fontId="4" fillId="33" borderId="0" xfId="119" applyFill="1">
      <alignment/>
      <protection/>
    </xf>
    <xf numFmtId="0" fontId="4" fillId="33" borderId="0" xfId="119" applyFill="1" applyAlignment="1">
      <alignment horizontal="right" wrapText="1"/>
      <protection/>
    </xf>
    <xf numFmtId="3" fontId="124" fillId="0" borderId="0" xfId="0" applyNumberFormat="1" applyFont="1" applyBorder="1" applyAlignment="1">
      <alignment horizontal="center" vertical="center"/>
    </xf>
    <xf numFmtId="0" fontId="124" fillId="0" borderId="0" xfId="0" applyFont="1" applyAlignment="1">
      <alignment/>
    </xf>
    <xf numFmtId="3" fontId="124" fillId="0" borderId="0" xfId="0" applyNumberFormat="1" applyFont="1" applyAlignment="1">
      <alignment/>
    </xf>
    <xf numFmtId="181" fontId="124" fillId="0" borderId="0" xfId="174" applyNumberFormat="1" applyFont="1" applyAlignment="1">
      <alignment/>
    </xf>
    <xf numFmtId="0" fontId="124" fillId="0" borderId="0" xfId="0" applyFont="1" applyAlignment="1">
      <alignment/>
    </xf>
    <xf numFmtId="0" fontId="124" fillId="0" borderId="0" xfId="0" applyFont="1" applyAlignment="1">
      <alignment/>
    </xf>
    <xf numFmtId="0" fontId="124" fillId="0" borderId="0" xfId="0" applyFont="1" applyAlignment="1">
      <alignment/>
    </xf>
    <xf numFmtId="3" fontId="4" fillId="0" borderId="0" xfId="0" applyNumberFormat="1" applyFont="1" applyAlignment="1">
      <alignment/>
    </xf>
    <xf numFmtId="180" fontId="0" fillId="0" borderId="0" xfId="0" applyNumberFormat="1" applyBorder="1" applyAlignment="1">
      <alignment horizontal="right" vertical="center" wrapText="1"/>
    </xf>
    <xf numFmtId="0" fontId="147" fillId="0" borderId="15" xfId="0" applyFont="1" applyBorder="1" applyAlignment="1">
      <alignment horizontal="center"/>
    </xf>
    <xf numFmtId="0" fontId="147" fillId="0" borderId="11" xfId="0" applyFont="1" applyBorder="1" applyAlignment="1">
      <alignment horizontal="center"/>
    </xf>
    <xf numFmtId="3" fontId="0" fillId="0" borderId="23" xfId="0" applyNumberFormat="1" applyFill="1" applyBorder="1" applyAlignment="1">
      <alignment/>
    </xf>
    <xf numFmtId="0" fontId="124" fillId="0" borderId="0" xfId="0" applyFont="1" applyAlignment="1">
      <alignment/>
    </xf>
    <xf numFmtId="0" fontId="125" fillId="0" borderId="16" xfId="0" applyFont="1" applyBorder="1" applyAlignment="1">
      <alignment horizontal="center"/>
    </xf>
    <xf numFmtId="0" fontId="124" fillId="0" borderId="0" xfId="0" applyFont="1" applyAlignment="1">
      <alignment/>
    </xf>
    <xf numFmtId="0" fontId="124" fillId="0" borderId="0" xfId="0" applyFont="1" applyAlignment="1">
      <alignment/>
    </xf>
    <xf numFmtId="3" fontId="125" fillId="0" borderId="19" xfId="0" applyNumberFormat="1" applyFont="1" applyBorder="1" applyAlignment="1">
      <alignment horizontal="center"/>
    </xf>
    <xf numFmtId="183" fontId="0" fillId="0" borderId="14" xfId="0" applyNumberFormat="1" applyFont="1" applyBorder="1" applyAlignment="1">
      <alignment horizontal="center"/>
    </xf>
    <xf numFmtId="0" fontId="125" fillId="0" borderId="13" xfId="0" applyFont="1" applyBorder="1" applyAlignment="1">
      <alignment/>
    </xf>
    <xf numFmtId="3" fontId="125" fillId="0" borderId="13" xfId="0" applyNumberFormat="1" applyFont="1" applyBorder="1" applyAlignment="1">
      <alignment/>
    </xf>
    <xf numFmtId="0" fontId="12" fillId="0" borderId="18" xfId="0" applyFont="1" applyBorder="1" applyAlignment="1">
      <alignment horizontal="left" vertical="center"/>
    </xf>
    <xf numFmtId="0" fontId="12" fillId="0" borderId="19" xfId="0" applyFont="1" applyBorder="1" applyAlignment="1">
      <alignment horizontal="left" vertical="center"/>
    </xf>
    <xf numFmtId="180" fontId="12" fillId="0" borderId="13" xfId="0" applyNumberFormat="1" applyFont="1" applyBorder="1" applyAlignment="1">
      <alignment horizontal="right" vertical="center"/>
    </xf>
    <xf numFmtId="0" fontId="18" fillId="5" borderId="18" xfId="0" applyFont="1" applyFill="1" applyBorder="1" applyAlignment="1">
      <alignment horizontal="left" vertical="center"/>
    </xf>
    <xf numFmtId="0" fontId="12" fillId="5" borderId="19" xfId="0" applyFont="1" applyFill="1" applyBorder="1" applyAlignment="1">
      <alignment horizontal="left" vertical="center"/>
    </xf>
    <xf numFmtId="180" fontId="18" fillId="5" borderId="13" xfId="0" applyNumberFormat="1" applyFont="1" applyFill="1" applyBorder="1" applyAlignment="1">
      <alignment horizontal="right" vertical="center"/>
    </xf>
    <xf numFmtId="0" fontId="148" fillId="0" borderId="0" xfId="0" applyFont="1" applyAlignment="1">
      <alignment/>
    </xf>
    <xf numFmtId="0" fontId="124" fillId="0" borderId="0" xfId="0" applyFont="1" applyAlignment="1">
      <alignment/>
    </xf>
    <xf numFmtId="0" fontId="128" fillId="0" borderId="0" xfId="117" applyFont="1" applyAlignment="1">
      <alignment horizontal="center"/>
      <protection/>
    </xf>
    <xf numFmtId="0" fontId="124" fillId="0" borderId="0" xfId="0" applyFont="1" applyAlignment="1">
      <alignment/>
    </xf>
    <xf numFmtId="3" fontId="125" fillId="0" borderId="0" xfId="0" applyNumberFormat="1" applyFont="1" applyBorder="1" applyAlignment="1">
      <alignment/>
    </xf>
    <xf numFmtId="0" fontId="2" fillId="0" borderId="0" xfId="0" applyFont="1" applyAlignment="1">
      <alignment/>
    </xf>
    <xf numFmtId="0" fontId="124" fillId="0" borderId="0" xfId="0" applyFont="1" applyAlignment="1">
      <alignment/>
    </xf>
    <xf numFmtId="0" fontId="124" fillId="0" borderId="0" xfId="0" applyFont="1" applyAlignment="1">
      <alignment/>
    </xf>
    <xf numFmtId="0" fontId="124" fillId="0" borderId="0" xfId="0" applyFont="1" applyAlignment="1">
      <alignment/>
    </xf>
    <xf numFmtId="188" fontId="124" fillId="0" borderId="0" xfId="0" applyNumberFormat="1" applyFont="1" applyAlignment="1">
      <alignment/>
    </xf>
    <xf numFmtId="0" fontId="0" fillId="0" borderId="15" xfId="0" applyBorder="1" applyAlignment="1">
      <alignment/>
    </xf>
    <xf numFmtId="0" fontId="0" fillId="0" borderId="13" xfId="0" applyBorder="1" applyAlignment="1">
      <alignment/>
    </xf>
    <xf numFmtId="0" fontId="0" fillId="0" borderId="0" xfId="0" applyAlignment="1">
      <alignment/>
    </xf>
    <xf numFmtId="3" fontId="124" fillId="0" borderId="10" xfId="0" applyNumberFormat="1" applyFont="1" applyBorder="1" applyAlignment="1">
      <alignment horizontal="right" vertical="center" wrapText="1"/>
    </xf>
    <xf numFmtId="0" fontId="124" fillId="0" borderId="0" xfId="0" applyFont="1" applyAlignment="1">
      <alignment/>
    </xf>
    <xf numFmtId="9" fontId="140" fillId="35" borderId="13" xfId="174" applyFont="1" applyFill="1" applyBorder="1" applyAlignment="1">
      <alignment horizontal="center"/>
    </xf>
    <xf numFmtId="0" fontId="124" fillId="0" borderId="0" xfId="0" applyFont="1" applyAlignment="1">
      <alignment/>
    </xf>
    <xf numFmtId="3" fontId="124" fillId="0" borderId="10" xfId="0" applyNumberFormat="1" applyFont="1" applyBorder="1" applyAlignment="1">
      <alignment horizontal="right" vertical="center" wrapText="1"/>
    </xf>
    <xf numFmtId="0" fontId="124" fillId="0" borderId="0" xfId="0" applyFont="1" applyAlignment="1">
      <alignment/>
    </xf>
    <xf numFmtId="3" fontId="124" fillId="0" borderId="0" xfId="0" applyNumberFormat="1" applyFont="1" applyAlignment="1">
      <alignment/>
    </xf>
    <xf numFmtId="181" fontId="0" fillId="0" borderId="0" xfId="0" applyNumberFormat="1" applyAlignment="1">
      <alignment/>
    </xf>
    <xf numFmtId="0" fontId="0" fillId="0" borderId="0" xfId="0" applyAlignment="1">
      <alignment/>
    </xf>
    <xf numFmtId="0" fontId="18" fillId="5" borderId="13" xfId="0" applyFont="1" applyFill="1" applyBorder="1" applyAlignment="1">
      <alignment horizontal="center" vertical="center"/>
    </xf>
    <xf numFmtId="0" fontId="124" fillId="0" borderId="0" xfId="0" applyFont="1" applyAlignment="1">
      <alignment/>
    </xf>
    <xf numFmtId="0" fontId="124" fillId="0" borderId="0" xfId="0" applyFont="1" applyAlignment="1">
      <alignment/>
    </xf>
    <xf numFmtId="0" fontId="4" fillId="34" borderId="0" xfId="0" applyFont="1" applyFill="1" applyBorder="1" applyAlignment="1">
      <alignment/>
    </xf>
    <xf numFmtId="183" fontId="4" fillId="34" borderId="0" xfId="93" applyNumberFormat="1" applyFont="1" applyFill="1" applyBorder="1" applyAlignment="1">
      <alignment/>
    </xf>
    <xf numFmtId="183" fontId="4" fillId="34" borderId="0" xfId="93" applyNumberFormat="1" applyFont="1" applyFill="1" applyBorder="1" applyAlignment="1">
      <alignment horizontal="center"/>
    </xf>
    <xf numFmtId="183" fontId="3" fillId="34" borderId="0" xfId="93" applyNumberFormat="1" applyFont="1" applyFill="1" applyBorder="1" applyAlignment="1">
      <alignment/>
    </xf>
    <xf numFmtId="0" fontId="3" fillId="0" borderId="0" xfId="0" applyFont="1" applyFill="1" applyBorder="1" applyAlignment="1">
      <alignment horizontal="center" vertical="center"/>
    </xf>
    <xf numFmtId="0" fontId="125" fillId="0" borderId="0" xfId="0" applyFont="1" applyBorder="1" applyAlignment="1">
      <alignment horizontal="center" vertical="center"/>
    </xf>
    <xf numFmtId="0" fontId="0" fillId="0" borderId="0" xfId="0" applyAlignment="1">
      <alignment/>
    </xf>
    <xf numFmtId="180" fontId="0" fillId="33" borderId="0" xfId="0" applyNumberFormat="1" applyFill="1" applyBorder="1" applyAlignment="1">
      <alignment horizontal="right" vertical="center" wrapText="1"/>
    </xf>
    <xf numFmtId="0" fontId="124" fillId="0" borderId="31" xfId="0" applyFont="1" applyBorder="1" applyAlignment="1">
      <alignment horizontal="center" vertical="center"/>
    </xf>
    <xf numFmtId="0" fontId="124" fillId="0" borderId="15" xfId="0" applyFont="1" applyBorder="1" applyAlignment="1">
      <alignment/>
    </xf>
    <xf numFmtId="3" fontId="124" fillId="0" borderId="13" xfId="0" applyNumberFormat="1" applyFont="1" applyBorder="1" applyAlignment="1">
      <alignment/>
    </xf>
    <xf numFmtId="182" fontId="124" fillId="0" borderId="13" xfId="0" applyNumberFormat="1" applyFont="1" applyBorder="1" applyAlignment="1">
      <alignment horizontal="center" vertical="center"/>
    </xf>
    <xf numFmtId="0" fontId="124" fillId="0" borderId="13" xfId="0" applyFont="1" applyBorder="1" applyAlignment="1">
      <alignment/>
    </xf>
    <xf numFmtId="0" fontId="0" fillId="0" borderId="32" xfId="0" applyFill="1" applyBorder="1" applyAlignment="1">
      <alignment/>
    </xf>
    <xf numFmtId="0" fontId="0" fillId="0" borderId="33" xfId="0" applyFill="1" applyBorder="1" applyAlignment="1">
      <alignment/>
    </xf>
    <xf numFmtId="0" fontId="0" fillId="0" borderId="29" xfId="0" applyFill="1" applyBorder="1" applyAlignment="1">
      <alignment/>
    </xf>
    <xf numFmtId="17" fontId="3" fillId="34" borderId="34" xfId="0" applyNumberFormat="1" applyFont="1" applyFill="1" applyBorder="1" applyAlignment="1">
      <alignment horizontal="center" vertical="center" wrapText="1"/>
    </xf>
    <xf numFmtId="0" fontId="0" fillId="0" borderId="35" xfId="0" applyFill="1" applyBorder="1" applyAlignment="1">
      <alignment vertical="center"/>
    </xf>
    <xf numFmtId="0" fontId="0" fillId="0" borderId="24" xfId="0" applyFill="1" applyBorder="1" applyAlignment="1">
      <alignment vertical="center"/>
    </xf>
    <xf numFmtId="0" fontId="0" fillId="0" borderId="36" xfId="0" applyFill="1" applyBorder="1" applyAlignment="1">
      <alignment vertical="center"/>
    </xf>
    <xf numFmtId="0" fontId="3" fillId="0" borderId="36" xfId="0" applyFont="1" applyFill="1" applyBorder="1" applyAlignment="1">
      <alignment vertical="center"/>
    </xf>
    <xf numFmtId="0" fontId="0" fillId="0" borderId="34" xfId="0" applyFill="1" applyBorder="1" applyAlignment="1">
      <alignment/>
    </xf>
    <xf numFmtId="4" fontId="3" fillId="0" borderId="37" xfId="0" applyNumberFormat="1" applyFont="1" applyFill="1" applyBorder="1" applyAlignment="1">
      <alignment horizontal="center" vertical="center"/>
    </xf>
    <xf numFmtId="4" fontId="3" fillId="0" borderId="38" xfId="0" applyNumberFormat="1" applyFont="1" applyFill="1" applyBorder="1" applyAlignment="1">
      <alignment horizontal="center" vertical="center"/>
    </xf>
    <xf numFmtId="4" fontId="3" fillId="0" borderId="39" xfId="0" applyNumberFormat="1" applyFont="1" applyFill="1" applyBorder="1" applyAlignment="1">
      <alignment horizontal="center" vertical="center"/>
    </xf>
    <xf numFmtId="4" fontId="124" fillId="0" borderId="30" xfId="0" applyNumberFormat="1" applyFont="1" applyFill="1" applyBorder="1" applyAlignment="1">
      <alignment horizontal="center" vertical="center"/>
    </xf>
    <xf numFmtId="4" fontId="124" fillId="0" borderId="40" xfId="0" applyNumberFormat="1" applyFont="1" applyFill="1" applyBorder="1" applyAlignment="1">
      <alignment horizontal="center" vertical="center"/>
    </xf>
    <xf numFmtId="4" fontId="124" fillId="0" borderId="36" xfId="0" applyNumberFormat="1" applyFont="1" applyFill="1" applyBorder="1" applyAlignment="1">
      <alignment horizontal="center" vertical="center"/>
    </xf>
    <xf numFmtId="4" fontId="124" fillId="0" borderId="29" xfId="0" applyNumberFormat="1" applyFont="1" applyFill="1" applyBorder="1" applyAlignment="1">
      <alignment horizontal="center" vertical="center"/>
    </xf>
    <xf numFmtId="4" fontId="124" fillId="0" borderId="41" xfId="0" applyNumberFormat="1" applyFont="1" applyFill="1" applyBorder="1" applyAlignment="1">
      <alignment horizontal="center" vertical="center"/>
    </xf>
    <xf numFmtId="181" fontId="124" fillId="0" borderId="32" xfId="175" applyNumberFormat="1" applyFont="1" applyFill="1" applyBorder="1" applyAlignment="1">
      <alignment horizontal="center" vertical="center"/>
    </xf>
    <xf numFmtId="181" fontId="124" fillId="0" borderId="33" xfId="175" applyNumberFormat="1" applyFont="1" applyFill="1" applyBorder="1" applyAlignment="1">
      <alignment horizontal="center" vertical="center"/>
    </xf>
    <xf numFmtId="181" fontId="124" fillId="0" borderId="34" xfId="175" applyNumberFormat="1" applyFont="1" applyFill="1" applyBorder="1" applyAlignment="1">
      <alignment horizontal="center" vertical="center"/>
    </xf>
    <xf numFmtId="181" fontId="125" fillId="0" borderId="34" xfId="175" applyNumberFormat="1" applyFont="1" applyFill="1" applyBorder="1" applyAlignment="1">
      <alignment horizontal="center" vertical="center"/>
    </xf>
    <xf numFmtId="181" fontId="125" fillId="0" borderId="32" xfId="175" applyNumberFormat="1" applyFont="1" applyFill="1" applyBorder="1" applyAlignment="1">
      <alignment horizontal="center" vertical="center"/>
    </xf>
    <xf numFmtId="181" fontId="124" fillId="0" borderId="29" xfId="175" applyNumberFormat="1" applyFont="1" applyFill="1" applyBorder="1" applyAlignment="1">
      <alignment horizontal="center" vertical="center"/>
    </xf>
    <xf numFmtId="180" fontId="3" fillId="34" borderId="42" xfId="0" applyNumberFormat="1" applyFont="1" applyFill="1" applyBorder="1" applyAlignment="1">
      <alignment horizontal="center" vertical="center"/>
    </xf>
    <xf numFmtId="0" fontId="0" fillId="0" borderId="0" xfId="0" applyAlignment="1">
      <alignment horizontal="left"/>
    </xf>
    <xf numFmtId="0" fontId="10" fillId="0" borderId="0" xfId="0" applyFont="1" applyFill="1" applyBorder="1" applyAlignment="1">
      <alignment/>
    </xf>
    <xf numFmtId="0" fontId="6" fillId="0" borderId="0" xfId="0" applyFont="1" applyFill="1" applyBorder="1" applyAlignment="1">
      <alignment/>
    </xf>
    <xf numFmtId="3" fontId="10"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6" fillId="0" borderId="0" xfId="0" applyFont="1" applyFill="1" applyAlignment="1">
      <alignment vertical="distributed"/>
    </xf>
    <xf numFmtId="0" fontId="6" fillId="0" borderId="43" xfId="0" applyFont="1" applyFill="1" applyBorder="1" applyAlignment="1">
      <alignment/>
    </xf>
    <xf numFmtId="3" fontId="6" fillId="0" borderId="43" xfId="0" applyNumberFormat="1" applyFont="1" applyFill="1" applyBorder="1" applyAlignment="1">
      <alignment/>
    </xf>
    <xf numFmtId="0" fontId="10" fillId="0" borderId="17" xfId="0" applyFont="1" applyFill="1" applyBorder="1" applyAlignment="1">
      <alignment/>
    </xf>
    <xf numFmtId="185" fontId="0" fillId="34" borderId="14" xfId="93" applyNumberFormat="1" applyFont="1" applyFill="1" applyBorder="1" applyAlignment="1">
      <alignment/>
    </xf>
    <xf numFmtId="185" fontId="0" fillId="34" borderId="15" xfId="93" applyNumberFormat="1" applyFont="1" applyFill="1" applyBorder="1" applyAlignment="1">
      <alignment/>
    </xf>
    <xf numFmtId="185" fontId="0" fillId="34" borderId="11" xfId="93" applyNumberFormat="1" applyFont="1" applyFill="1" applyBorder="1" applyAlignment="1">
      <alignment/>
    </xf>
    <xf numFmtId="185" fontId="0" fillId="34" borderId="13" xfId="93" applyNumberFormat="1" applyFont="1" applyFill="1" applyBorder="1" applyAlignment="1">
      <alignment/>
    </xf>
    <xf numFmtId="0" fontId="10" fillId="0" borderId="44" xfId="0" applyFont="1" applyFill="1" applyBorder="1" applyAlignment="1" quotePrefix="1">
      <alignment horizontal="center" vertical="center"/>
    </xf>
    <xf numFmtId="0" fontId="10" fillId="0" borderId="44" xfId="0" applyFont="1" applyFill="1" applyBorder="1" applyAlignment="1">
      <alignment horizontal="center" vertical="center" wrapText="1"/>
    </xf>
    <xf numFmtId="0" fontId="0" fillId="0" borderId="31" xfId="0" applyBorder="1" applyAlignment="1">
      <alignment horizontal="center" vertical="top" wrapText="1"/>
    </xf>
    <xf numFmtId="0" fontId="0" fillId="0" borderId="14" xfId="0" applyBorder="1" applyAlignment="1">
      <alignment horizontal="center" vertical="top" wrapText="1"/>
    </xf>
    <xf numFmtId="0" fontId="0" fillId="0" borderId="31" xfId="0" applyBorder="1" applyAlignment="1">
      <alignment horizontal="center" vertical="center"/>
    </xf>
    <xf numFmtId="3" fontId="124" fillId="0" borderId="10" xfId="0" applyNumberFormat="1" applyFont="1" applyFill="1" applyBorder="1" applyAlignment="1">
      <alignment horizontal="right" vertical="center" wrapText="1"/>
    </xf>
    <xf numFmtId="4" fontId="124" fillId="0" borderId="0" xfId="0" applyNumberFormat="1" applyFont="1" applyAlignment="1">
      <alignment/>
    </xf>
    <xf numFmtId="3" fontId="141" fillId="35" borderId="13" xfId="0" applyNumberFormat="1" applyFont="1" applyFill="1" applyBorder="1" applyAlignment="1">
      <alignment horizontal="center"/>
    </xf>
    <xf numFmtId="9" fontId="140" fillId="34" borderId="13" xfId="174" applyNumberFormat="1" applyFont="1" applyFill="1" applyBorder="1" applyAlignment="1">
      <alignment horizontal="center"/>
    </xf>
    <xf numFmtId="0" fontId="124" fillId="0" borderId="0" xfId="0" applyFont="1" applyAlignment="1">
      <alignment/>
    </xf>
    <xf numFmtId="0" fontId="125" fillId="0" borderId="16" xfId="0" applyFont="1" applyBorder="1" applyAlignment="1">
      <alignment horizontal="center"/>
    </xf>
    <xf numFmtId="3" fontId="124" fillId="0" borderId="10" xfId="0" applyNumberFormat="1" applyFont="1" applyBorder="1" applyAlignment="1">
      <alignment horizontal="right" vertical="center" wrapText="1"/>
    </xf>
    <xf numFmtId="0" fontId="125" fillId="0" borderId="17" xfId="0" applyFont="1" applyBorder="1" applyAlignment="1">
      <alignment/>
    </xf>
    <xf numFmtId="185" fontId="0" fillId="0" borderId="14" xfId="93" applyNumberFormat="1" applyFont="1" applyBorder="1" applyAlignment="1">
      <alignment horizontal="center"/>
    </xf>
    <xf numFmtId="185" fontId="0" fillId="0" borderId="15" xfId="93" applyNumberFormat="1" applyFont="1" applyBorder="1" applyAlignment="1">
      <alignment horizontal="center"/>
    </xf>
    <xf numFmtId="181" fontId="124" fillId="0" borderId="0" xfId="0" applyNumberFormat="1" applyFont="1" applyAlignment="1">
      <alignment/>
    </xf>
    <xf numFmtId="3" fontId="0" fillId="0" borderId="13" xfId="0" applyNumberFormat="1" applyBorder="1" applyAlignment="1">
      <alignment horizontal="right"/>
    </xf>
    <xf numFmtId="0" fontId="124" fillId="0" borderId="13" xfId="0" applyFont="1" applyBorder="1" applyAlignment="1">
      <alignment/>
    </xf>
    <xf numFmtId="0" fontId="124" fillId="0" borderId="31" xfId="0" applyFont="1" applyBorder="1" applyAlignment="1">
      <alignment horizontal="center" vertical="center"/>
    </xf>
    <xf numFmtId="0" fontId="124" fillId="0" borderId="0" xfId="0" applyFont="1" applyAlignment="1">
      <alignment/>
    </xf>
    <xf numFmtId="0" fontId="137" fillId="0" borderId="14" xfId="0" applyFont="1" applyBorder="1" applyAlignment="1">
      <alignment horizontal="center" vertical="center"/>
    </xf>
    <xf numFmtId="0" fontId="124" fillId="0" borderId="15" xfId="0" applyFont="1" applyBorder="1" applyAlignment="1">
      <alignment horizontal="center" vertical="center"/>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5" fillId="0" borderId="18" xfId="0" applyFont="1" applyBorder="1" applyAlignment="1">
      <alignment horizontal="center"/>
    </xf>
    <xf numFmtId="0" fontId="125" fillId="0" borderId="16" xfId="0" applyFont="1" applyBorder="1" applyAlignment="1">
      <alignment horizontal="center"/>
    </xf>
    <xf numFmtId="0" fontId="6" fillId="0" borderId="45" xfId="0" applyFont="1" applyFill="1" applyBorder="1" applyAlignment="1">
      <alignment/>
    </xf>
    <xf numFmtId="3" fontId="10" fillId="0" borderId="45" xfId="0" applyNumberFormat="1" applyFont="1" applyFill="1" applyBorder="1" applyAlignment="1">
      <alignment vertical="center" wrapText="1"/>
    </xf>
    <xf numFmtId="3" fontId="6" fillId="0" borderId="45" xfId="0" applyNumberFormat="1" applyFont="1" applyFill="1" applyBorder="1" applyAlignment="1">
      <alignment/>
    </xf>
    <xf numFmtId="3" fontId="10" fillId="0" borderId="45" xfId="0" applyNumberFormat="1" applyFont="1" applyFill="1" applyBorder="1" applyAlignment="1">
      <alignment/>
    </xf>
    <xf numFmtId="3" fontId="6" fillId="0" borderId="46" xfId="0" applyNumberFormat="1" applyFont="1" applyFill="1" applyBorder="1" applyAlignment="1">
      <alignment/>
    </xf>
    <xf numFmtId="3" fontId="125" fillId="0" borderId="16" xfId="0" applyNumberFormat="1" applyFont="1" applyBorder="1" applyAlignment="1">
      <alignment horizontal="center"/>
    </xf>
    <xf numFmtId="185" fontId="0" fillId="0" borderId="14" xfId="0" applyNumberFormat="1" applyFont="1" applyBorder="1" applyAlignment="1">
      <alignment/>
    </xf>
    <xf numFmtId="185" fontId="0" fillId="0" borderId="15" xfId="0" applyNumberFormat="1" applyFont="1" applyBorder="1" applyAlignment="1">
      <alignment/>
    </xf>
    <xf numFmtId="185" fontId="0" fillId="0" borderId="11" xfId="0" applyNumberFormat="1" applyFont="1" applyBorder="1" applyAlignment="1">
      <alignment/>
    </xf>
    <xf numFmtId="185" fontId="0" fillId="0" borderId="13" xfId="0" applyNumberFormat="1" applyFont="1" applyBorder="1" applyAlignment="1">
      <alignment/>
    </xf>
    <xf numFmtId="0" fontId="124" fillId="0" borderId="13" xfId="0" applyFont="1" applyBorder="1" applyAlignment="1">
      <alignment horizontal="center" wrapText="1"/>
    </xf>
    <xf numFmtId="181" fontId="0" fillId="0" borderId="14" xfId="174" applyNumberFormat="1" applyFont="1" applyBorder="1" applyAlignment="1">
      <alignment/>
    </xf>
    <xf numFmtId="0" fontId="125" fillId="0" borderId="47" xfId="0" applyFont="1" applyBorder="1" applyAlignment="1">
      <alignment horizontal="center"/>
    </xf>
    <xf numFmtId="181" fontId="0" fillId="0" borderId="11" xfId="174" applyNumberFormat="1" applyFont="1" applyBorder="1" applyAlignment="1">
      <alignment/>
    </xf>
    <xf numFmtId="181" fontId="0" fillId="0" borderId="13" xfId="174" applyNumberFormat="1" applyFont="1" applyBorder="1" applyAlignment="1">
      <alignment/>
    </xf>
    <xf numFmtId="181" fontId="124" fillId="0" borderId="14" xfId="174" applyNumberFormat="1" applyFont="1" applyBorder="1" applyAlignment="1">
      <alignment/>
    </xf>
    <xf numFmtId="181" fontId="0" fillId="0" borderId="15" xfId="174" applyNumberFormat="1" applyFont="1" applyBorder="1" applyAlignment="1">
      <alignment/>
    </xf>
    <xf numFmtId="0" fontId="109" fillId="30" borderId="0" xfId="91" applyAlignment="1">
      <alignment/>
    </xf>
    <xf numFmtId="17" fontId="3" fillId="0" borderId="42" xfId="0" applyNumberFormat="1" applyFont="1" applyFill="1" applyBorder="1" applyAlignment="1" quotePrefix="1">
      <alignment horizontal="center" vertical="center" wrapText="1"/>
    </xf>
    <xf numFmtId="180" fontId="124" fillId="0" borderId="30" xfId="0" applyNumberFormat="1" applyFont="1" applyFill="1" applyBorder="1" applyAlignment="1">
      <alignment horizontal="center" vertical="center"/>
    </xf>
    <xf numFmtId="180" fontId="124" fillId="0" borderId="40" xfId="0" applyNumberFormat="1" applyFont="1" applyFill="1" applyBorder="1" applyAlignment="1">
      <alignment horizontal="center" vertical="center"/>
    </xf>
    <xf numFmtId="182" fontId="124" fillId="0" borderId="13" xfId="0" applyNumberFormat="1" applyFont="1" applyBorder="1" applyAlignment="1">
      <alignment horizontal="center" vertical="center" wrapText="1"/>
    </xf>
    <xf numFmtId="0" fontId="124" fillId="0" borderId="31" xfId="0" applyFont="1" applyBorder="1" applyAlignment="1">
      <alignment horizontal="center" vertical="center" wrapText="1"/>
    </xf>
    <xf numFmtId="0" fontId="124" fillId="0" borderId="14" xfId="0" applyFont="1" applyBorder="1" applyAlignment="1">
      <alignment horizontal="center" vertical="center" wrapText="1"/>
    </xf>
    <xf numFmtId="2" fontId="149" fillId="0" borderId="0" xfId="0" applyNumberFormat="1" applyFont="1" applyAlignment="1">
      <alignment/>
    </xf>
    <xf numFmtId="182" fontId="150" fillId="0" borderId="0" xfId="0" applyNumberFormat="1" applyFont="1" applyAlignment="1">
      <alignment/>
    </xf>
    <xf numFmtId="0" fontId="150" fillId="0" borderId="0" xfId="0" applyFont="1" applyAlignment="1">
      <alignment/>
    </xf>
    <xf numFmtId="180" fontId="150" fillId="0" borderId="0" xfId="0" applyNumberFormat="1" applyFont="1" applyAlignment="1">
      <alignment/>
    </xf>
    <xf numFmtId="0" fontId="150" fillId="0" borderId="0" xfId="0" applyFont="1" applyFill="1" applyAlignment="1">
      <alignment/>
    </xf>
    <xf numFmtId="182" fontId="150" fillId="0" borderId="0" xfId="0" applyNumberFormat="1" applyFont="1" applyFill="1" applyAlignment="1">
      <alignment/>
    </xf>
    <xf numFmtId="0" fontId="124" fillId="0" borderId="0" xfId="0" applyFont="1" applyAlignment="1">
      <alignment/>
    </xf>
    <xf numFmtId="0" fontId="124" fillId="0" borderId="0" xfId="0" applyFont="1" applyAlignment="1">
      <alignment/>
    </xf>
    <xf numFmtId="0" fontId="4" fillId="0" borderId="0" xfId="119" applyFont="1">
      <alignment/>
      <protection/>
    </xf>
    <xf numFmtId="182" fontId="4" fillId="0" borderId="0" xfId="119" applyNumberFormat="1" applyFont="1">
      <alignment/>
      <protection/>
    </xf>
    <xf numFmtId="180" fontId="4" fillId="0" borderId="0" xfId="119" applyNumberFormat="1" applyFont="1">
      <alignment/>
      <protection/>
    </xf>
    <xf numFmtId="1" fontId="12" fillId="0" borderId="0" xfId="0" applyNumberFormat="1" applyFont="1" applyAlignment="1">
      <alignment/>
    </xf>
    <xf numFmtId="0" fontId="4" fillId="0" borderId="0" xfId="119" applyFont="1" applyAlignment="1">
      <alignment horizontal="right" wrapText="1"/>
      <protection/>
    </xf>
    <xf numFmtId="0" fontId="78" fillId="0" borderId="0" xfId="0" applyFont="1" applyAlignment="1">
      <alignment horizontal="center" vertical="center" wrapText="1"/>
    </xf>
    <xf numFmtId="0" fontId="124" fillId="0" borderId="0" xfId="0" applyFont="1" applyAlignment="1">
      <alignment/>
    </xf>
    <xf numFmtId="3" fontId="0" fillId="0" borderId="0" xfId="0" applyNumberFormat="1" applyFont="1" applyBorder="1" applyAlignment="1">
      <alignment horizontal="right" vertical="center" wrapText="1"/>
    </xf>
    <xf numFmtId="3" fontId="0" fillId="33" borderId="0" xfId="0" applyNumberFormat="1" applyFont="1" applyFill="1" applyBorder="1" applyAlignment="1">
      <alignment horizontal="right" vertical="center" wrapText="1"/>
    </xf>
    <xf numFmtId="3" fontId="0" fillId="0" borderId="0" xfId="0" applyNumberFormat="1" applyFont="1" applyAlignment="1">
      <alignment/>
    </xf>
    <xf numFmtId="0" fontId="124" fillId="0" borderId="0" xfId="0" applyFont="1" applyAlignment="1">
      <alignment/>
    </xf>
    <xf numFmtId="182" fontId="125" fillId="0" borderId="13" xfId="0" applyNumberFormat="1" applyFont="1" applyBorder="1" applyAlignment="1">
      <alignment horizontal="center" vertical="center"/>
    </xf>
    <xf numFmtId="181" fontId="0" fillId="0" borderId="11" xfId="174" applyNumberFormat="1" applyFont="1" applyBorder="1" applyAlignment="1" quotePrefix="1">
      <alignment horizontal="center"/>
    </xf>
    <xf numFmtId="181" fontId="0" fillId="0" borderId="14" xfId="0" applyNumberFormat="1" applyFont="1" applyBorder="1" applyAlignment="1">
      <alignment/>
    </xf>
    <xf numFmtId="181" fontId="0" fillId="0" borderId="15" xfId="0" applyNumberFormat="1" applyFont="1" applyBorder="1" applyAlignment="1">
      <alignment/>
    </xf>
    <xf numFmtId="181" fontId="0" fillId="0" borderId="11" xfId="0" applyNumberFormat="1" applyFont="1" applyBorder="1" applyAlignment="1">
      <alignment/>
    </xf>
    <xf numFmtId="181" fontId="0" fillId="0" borderId="13" xfId="0" applyNumberFormat="1" applyFont="1" applyBorder="1" applyAlignment="1">
      <alignment/>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1" fontId="0" fillId="0" borderId="14" xfId="174" applyNumberFormat="1" applyFont="1" applyBorder="1" applyAlignment="1">
      <alignment horizontal="center" vertical="center"/>
    </xf>
    <xf numFmtId="181" fontId="0" fillId="0" borderId="11" xfId="174" applyNumberFormat="1" applyFont="1" applyBorder="1" applyAlignment="1">
      <alignment horizontal="center" vertical="center"/>
    </xf>
    <xf numFmtId="189" fontId="0" fillId="0" borderId="13" xfId="93" applyNumberFormat="1" applyFont="1" applyBorder="1" applyAlignment="1">
      <alignment horizontal="center" vertical="center" wrapText="1"/>
    </xf>
    <xf numFmtId="0" fontId="124" fillId="0" borderId="0" xfId="0" applyFont="1" applyAlignment="1">
      <alignment/>
    </xf>
    <xf numFmtId="181" fontId="0" fillId="0" borderId="14" xfId="174" applyNumberFormat="1" applyFont="1" applyBorder="1" applyAlignment="1">
      <alignment/>
    </xf>
    <xf numFmtId="181" fontId="0" fillId="0" borderId="15" xfId="174" applyNumberFormat="1" applyFont="1" applyBorder="1" applyAlignment="1">
      <alignment/>
    </xf>
    <xf numFmtId="181" fontId="0" fillId="0" borderId="11" xfId="174" applyNumberFormat="1" applyFont="1" applyBorder="1" applyAlignment="1">
      <alignment/>
    </xf>
    <xf numFmtId="181" fontId="0" fillId="0" borderId="13" xfId="174" applyNumberFormat="1" applyFont="1" applyBorder="1" applyAlignment="1">
      <alignment/>
    </xf>
    <xf numFmtId="181" fontId="122" fillId="0" borderId="15" xfId="174" applyNumberFormat="1" applyFont="1" applyBorder="1" applyAlignment="1">
      <alignment horizontal="center"/>
    </xf>
    <xf numFmtId="0" fontId="124" fillId="0" borderId="0" xfId="0" applyFont="1" applyAlignment="1">
      <alignment/>
    </xf>
    <xf numFmtId="181" fontId="0" fillId="0" borderId="14" xfId="174" applyNumberFormat="1" applyFont="1" applyBorder="1" applyAlignment="1">
      <alignment/>
    </xf>
    <xf numFmtId="181" fontId="0" fillId="0" borderId="15" xfId="174" applyNumberFormat="1" applyFont="1" applyBorder="1" applyAlignment="1">
      <alignment/>
    </xf>
    <xf numFmtId="181" fontId="0" fillId="0" borderId="11" xfId="174" applyNumberFormat="1" applyFont="1" applyBorder="1" applyAlignment="1">
      <alignment/>
    </xf>
    <xf numFmtId="181" fontId="0" fillId="0" borderId="13" xfId="174" applyNumberFormat="1" applyFont="1" applyBorder="1" applyAlignment="1">
      <alignment/>
    </xf>
    <xf numFmtId="0" fontId="0" fillId="0" borderId="31" xfId="0" applyBorder="1" applyAlignment="1">
      <alignment horizontal="center" vertical="top"/>
    </xf>
    <xf numFmtId="0" fontId="0" fillId="0" borderId="14" xfId="0" applyBorder="1" applyAlignment="1">
      <alignment horizontal="center" vertical="top"/>
    </xf>
    <xf numFmtId="3" fontId="0" fillId="0" borderId="13" xfId="0" applyNumberFormat="1" applyBorder="1" applyAlignment="1">
      <alignment/>
    </xf>
    <xf numFmtId="181" fontId="0" fillId="0" borderId="13" xfId="174" applyNumberFormat="1" applyFont="1" applyBorder="1" applyAlignment="1">
      <alignment horizontal="center" vertical="center"/>
    </xf>
    <xf numFmtId="0" fontId="144" fillId="0" borderId="48" xfId="0" applyFont="1" applyFill="1" applyBorder="1" applyAlignment="1">
      <alignment horizontal="center" vertical="top" wrapText="1"/>
    </xf>
    <xf numFmtId="3" fontId="144" fillId="0" borderId="49" xfId="0" applyNumberFormat="1" applyFont="1" applyFill="1" applyBorder="1" applyAlignment="1">
      <alignment horizontal="center" wrapText="1"/>
    </xf>
    <xf numFmtId="3" fontId="144" fillId="0" borderId="49" xfId="0" applyNumberFormat="1" applyFont="1" applyFill="1" applyBorder="1" applyAlignment="1">
      <alignment horizontal="center" vertical="top" wrapText="1"/>
    </xf>
    <xf numFmtId="0" fontId="124" fillId="0" borderId="0" xfId="0" applyFont="1" applyAlignment="1">
      <alignment/>
    </xf>
    <xf numFmtId="181" fontId="0" fillId="0" borderId="14" xfId="174" applyNumberFormat="1" applyFont="1" applyBorder="1" applyAlignment="1">
      <alignment/>
    </xf>
    <xf numFmtId="181" fontId="0" fillId="0" borderId="15" xfId="174" applyNumberFormat="1" applyFont="1" applyBorder="1" applyAlignment="1">
      <alignment/>
    </xf>
    <xf numFmtId="181" fontId="0" fillId="0" borderId="11" xfId="174" applyNumberFormat="1" applyFont="1" applyBorder="1" applyAlignment="1">
      <alignment/>
    </xf>
    <xf numFmtId="181" fontId="0" fillId="0" borderId="13" xfId="174" applyNumberFormat="1" applyFont="1" applyBorder="1" applyAlignment="1">
      <alignment/>
    </xf>
    <xf numFmtId="0" fontId="0" fillId="0" borderId="0" xfId="0" applyFill="1" applyBorder="1" applyAlignment="1">
      <alignment/>
    </xf>
    <xf numFmtId="181" fontId="0" fillId="0" borderId="0" xfId="174" applyNumberFormat="1" applyFont="1" applyAlignment="1">
      <alignment/>
    </xf>
    <xf numFmtId="0" fontId="124" fillId="0" borderId="0" xfId="0" applyFont="1" applyAlignment="1">
      <alignment/>
    </xf>
    <xf numFmtId="0" fontId="124" fillId="0" borderId="0" xfId="0" applyFont="1" applyAlignment="1">
      <alignment/>
    </xf>
    <xf numFmtId="0" fontId="137" fillId="0" borderId="14" xfId="0" applyFont="1" applyBorder="1" applyAlignment="1">
      <alignment horizontal="center" vertical="center"/>
    </xf>
    <xf numFmtId="9" fontId="147" fillId="34" borderId="13" xfId="174" applyFont="1" applyFill="1" applyBorder="1" applyAlignment="1">
      <alignment horizontal="center"/>
    </xf>
    <xf numFmtId="3" fontId="151" fillId="34" borderId="13" xfId="94" applyNumberFormat="1" applyFont="1" applyFill="1" applyBorder="1" applyAlignment="1">
      <alignment horizontal="center"/>
    </xf>
    <xf numFmtId="9" fontId="147" fillId="35" borderId="13" xfId="174" applyFont="1" applyFill="1" applyBorder="1" applyAlignment="1">
      <alignment horizontal="center"/>
    </xf>
    <xf numFmtId="3" fontId="151" fillId="35" borderId="13" xfId="0" applyNumberFormat="1" applyFont="1" applyFill="1" applyBorder="1" applyAlignment="1">
      <alignment horizontal="center" vertical="center"/>
    </xf>
    <xf numFmtId="3" fontId="151" fillId="34" borderId="13" xfId="0" applyNumberFormat="1" applyFont="1" applyFill="1" applyBorder="1" applyAlignment="1">
      <alignment horizontal="center"/>
    </xf>
    <xf numFmtId="183" fontId="5" fillId="34" borderId="50" xfId="93" applyNumberFormat="1" applyFont="1" applyFill="1" applyBorder="1" applyAlignment="1">
      <alignment/>
    </xf>
    <xf numFmtId="183" fontId="19" fillId="34" borderId="15" xfId="93" applyNumberFormat="1" applyFont="1" applyFill="1" applyBorder="1" applyAlignment="1">
      <alignment/>
    </xf>
    <xf numFmtId="183" fontId="19" fillId="34" borderId="14" xfId="93" applyNumberFormat="1" applyFont="1" applyFill="1" applyBorder="1" applyAlignment="1">
      <alignment/>
    </xf>
    <xf numFmtId="183" fontId="19" fillId="34" borderId="38" xfId="93" applyNumberFormat="1" applyFont="1" applyFill="1" applyBorder="1" applyAlignment="1">
      <alignment/>
    </xf>
    <xf numFmtId="183" fontId="19" fillId="34" borderId="50" xfId="93" applyNumberFormat="1" applyFont="1" applyFill="1" applyBorder="1" applyAlignment="1">
      <alignment/>
    </xf>
    <xf numFmtId="183" fontId="5" fillId="34" borderId="14" xfId="93" applyNumberFormat="1" applyFont="1" applyFill="1" applyBorder="1" applyAlignment="1">
      <alignment/>
    </xf>
    <xf numFmtId="3" fontId="0" fillId="0" borderId="0" xfId="0" applyNumberFormat="1" applyFont="1" applyFill="1" applyBorder="1" applyAlignment="1">
      <alignment horizontal="right" vertical="center" wrapText="1"/>
    </xf>
    <xf numFmtId="0" fontId="124" fillId="0" borderId="0" xfId="0" applyFont="1" applyAlignment="1">
      <alignment/>
    </xf>
    <xf numFmtId="0" fontId="18" fillId="0" borderId="2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3" xfId="0" applyFont="1" applyFill="1" applyBorder="1" applyAlignment="1">
      <alignment vertical="center"/>
    </xf>
    <xf numFmtId="0" fontId="4" fillId="0" borderId="13" xfId="0" applyFont="1" applyFill="1" applyBorder="1" applyAlignment="1">
      <alignment horizontal="center"/>
    </xf>
    <xf numFmtId="0" fontId="4" fillId="0" borderId="14" xfId="0" applyFont="1" applyFill="1" applyBorder="1" applyAlignment="1">
      <alignment/>
    </xf>
    <xf numFmtId="3" fontId="4" fillId="0" borderId="0" xfId="0" applyNumberFormat="1" applyFont="1" applyFill="1" applyBorder="1" applyAlignment="1">
      <alignment/>
    </xf>
    <xf numFmtId="3" fontId="4" fillId="0" borderId="14" xfId="0" applyNumberFormat="1" applyFont="1" applyFill="1" applyBorder="1" applyAlignment="1">
      <alignment/>
    </xf>
    <xf numFmtId="0" fontId="4" fillId="0" borderId="11" xfId="0" applyFont="1" applyFill="1" applyBorder="1" applyAlignment="1">
      <alignment/>
    </xf>
    <xf numFmtId="3" fontId="4" fillId="0" borderId="11" xfId="0" applyNumberFormat="1" applyFont="1" applyFill="1" applyBorder="1" applyAlignment="1">
      <alignment/>
    </xf>
    <xf numFmtId="0" fontId="4" fillId="0" borderId="14" xfId="0" applyFont="1" applyFill="1" applyBorder="1" applyAlignment="1">
      <alignment horizontal="center" vertical="center"/>
    </xf>
    <xf numFmtId="3" fontId="4" fillId="0" borderId="31" xfId="0" applyNumberFormat="1" applyFont="1" applyFill="1" applyBorder="1" applyAlignment="1">
      <alignment vertical="center"/>
    </xf>
    <xf numFmtId="3" fontId="4" fillId="0" borderId="14" xfId="0" applyNumberFormat="1" applyFont="1" applyFill="1" applyBorder="1" applyAlignment="1">
      <alignment vertical="center"/>
    </xf>
    <xf numFmtId="3" fontId="4" fillId="0" borderId="51" xfId="0" applyNumberFormat="1" applyFont="1" applyFill="1" applyBorder="1" applyAlignment="1">
      <alignment vertical="center"/>
    </xf>
    <xf numFmtId="3" fontId="4" fillId="0" borderId="16" xfId="0" applyNumberFormat="1" applyFont="1" applyFill="1" applyBorder="1" applyAlignment="1">
      <alignment vertical="center"/>
    </xf>
    <xf numFmtId="3" fontId="4" fillId="0" borderId="13" xfId="0" applyNumberFormat="1" applyFont="1" applyFill="1" applyBorder="1" applyAlignment="1">
      <alignment vertical="center"/>
    </xf>
    <xf numFmtId="0" fontId="124" fillId="0" borderId="0" xfId="0" applyFont="1" applyAlignment="1">
      <alignment horizontal="left"/>
    </xf>
    <xf numFmtId="0" fontId="0" fillId="0" borderId="0" xfId="0" applyFill="1" applyAlignment="1">
      <alignment horizontal="left"/>
    </xf>
    <xf numFmtId="0" fontId="4" fillId="0" borderId="0" xfId="124" applyAlignment="1">
      <alignment wrapText="1"/>
      <protection/>
    </xf>
    <xf numFmtId="3" fontId="4" fillId="0" borderId="0" xfId="124" applyNumberFormat="1" applyAlignment="1">
      <alignment horizontal="right" wrapText="1" indent="1"/>
      <protection/>
    </xf>
    <xf numFmtId="183" fontId="4" fillId="0" borderId="0" xfId="103" applyNumberFormat="1" applyFont="1" applyAlignment="1">
      <alignment horizontal="right" wrapText="1" indent="1"/>
    </xf>
    <xf numFmtId="183" fontId="4" fillId="0" borderId="0" xfId="103" applyNumberFormat="1" applyFont="1" applyAlignment="1">
      <alignment/>
    </xf>
    <xf numFmtId="0" fontId="122" fillId="0" borderId="18" xfId="0" applyFont="1" applyBorder="1" applyAlignment="1">
      <alignment horizontal="center" vertical="center"/>
    </xf>
    <xf numFmtId="0" fontId="122" fillId="0" borderId="28" xfId="0" applyFont="1" applyBorder="1" applyAlignment="1">
      <alignment horizontal="center" vertical="center"/>
    </xf>
    <xf numFmtId="0" fontId="122" fillId="0" borderId="19" xfId="0" applyFont="1" applyBorder="1" applyAlignment="1">
      <alignment horizontal="center" vertical="center"/>
    </xf>
    <xf numFmtId="0" fontId="122" fillId="0" borderId="13" xfId="0" applyFont="1" applyBorder="1" applyAlignment="1">
      <alignment horizontal="center" vertical="center"/>
    </xf>
    <xf numFmtId="0" fontId="122" fillId="0" borderId="52" xfId="0" applyFont="1" applyBorder="1" applyAlignment="1">
      <alignment horizontal="center" vertical="center"/>
    </xf>
    <xf numFmtId="3" fontId="0" fillId="0" borderId="11" xfId="0" applyNumberFormat="1" applyBorder="1" applyAlignment="1">
      <alignment/>
    </xf>
    <xf numFmtId="3" fontId="0" fillId="0" borderId="53" xfId="0" applyNumberFormat="1" applyBorder="1" applyAlignment="1">
      <alignment/>
    </xf>
    <xf numFmtId="3" fontId="0" fillId="3" borderId="11" xfId="0" applyNumberFormat="1" applyFill="1" applyBorder="1" applyAlignment="1">
      <alignment/>
    </xf>
    <xf numFmtId="3" fontId="0" fillId="3" borderId="13" xfId="0" applyNumberFormat="1" applyFill="1" applyBorder="1" applyAlignment="1">
      <alignment/>
    </xf>
    <xf numFmtId="3" fontId="0" fillId="0" borderId="52" xfId="0" applyNumberFormat="1" applyBorder="1" applyAlignment="1">
      <alignment/>
    </xf>
    <xf numFmtId="180" fontId="10" fillId="0" borderId="0" xfId="0" applyNumberFormat="1" applyFont="1" applyFill="1" applyBorder="1" applyAlignment="1">
      <alignment horizontal="center"/>
    </xf>
    <xf numFmtId="180"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43" xfId="0" applyNumberFormat="1" applyFont="1" applyFill="1" applyBorder="1" applyAlignment="1">
      <alignment horizontal="center"/>
    </xf>
    <xf numFmtId="0" fontId="6" fillId="0" borderId="43" xfId="0" applyFont="1" applyFill="1" applyBorder="1" applyAlignment="1">
      <alignment horizontal="center"/>
    </xf>
    <xf numFmtId="9" fontId="0" fillId="0" borderId="14" xfId="174" applyNumberFormat="1" applyFont="1" applyBorder="1" applyAlignment="1">
      <alignment/>
    </xf>
    <xf numFmtId="9" fontId="0" fillId="0" borderId="15" xfId="174" applyNumberFormat="1" applyFont="1" applyBorder="1" applyAlignment="1">
      <alignment/>
    </xf>
    <xf numFmtId="9" fontId="0" fillId="0" borderId="11" xfId="174" applyNumberFormat="1" applyFont="1" applyBorder="1" applyAlignment="1" quotePrefix="1">
      <alignment horizontal="center"/>
    </xf>
    <xf numFmtId="9" fontId="0" fillId="0" borderId="13" xfId="174" applyNumberFormat="1" applyFont="1" applyBorder="1" applyAlignment="1">
      <alignment/>
    </xf>
    <xf numFmtId="9" fontId="0" fillId="0" borderId="14" xfId="0" applyNumberFormat="1" applyFont="1" applyBorder="1" applyAlignment="1">
      <alignment/>
    </xf>
    <xf numFmtId="183" fontId="0" fillId="0" borderId="11" xfId="0" applyNumberFormat="1" applyFont="1" applyBorder="1" applyAlignment="1">
      <alignment horizontal="center"/>
    </xf>
    <xf numFmtId="3" fontId="124" fillId="0" borderId="21" xfId="0" applyNumberFormat="1" applyFont="1" applyBorder="1" applyAlignment="1">
      <alignment horizontal="right" vertical="center"/>
    </xf>
    <xf numFmtId="3" fontId="125" fillId="0" borderId="21" xfId="0" applyNumberFormat="1" applyFont="1" applyFill="1" applyBorder="1" applyAlignment="1">
      <alignment horizontal="right" vertical="center"/>
    </xf>
    <xf numFmtId="3" fontId="125" fillId="0" borderId="21" xfId="0" applyNumberFormat="1" applyFont="1" applyBorder="1" applyAlignment="1">
      <alignment horizontal="right" vertical="center"/>
    </xf>
    <xf numFmtId="0" fontId="128" fillId="0" borderId="0" xfId="117" applyFont="1" applyAlignment="1">
      <alignment horizontal="center" wrapText="1"/>
      <protection/>
    </xf>
    <xf numFmtId="17" fontId="128" fillId="0" borderId="0" xfId="117" applyNumberFormat="1" applyFont="1" applyAlignment="1" quotePrefix="1">
      <alignment horizontal="center"/>
      <protection/>
    </xf>
    <xf numFmtId="17" fontId="128" fillId="0" borderId="0" xfId="117" applyNumberFormat="1" applyFont="1" applyAlignment="1">
      <alignment horizontal="center"/>
      <protection/>
    </xf>
    <xf numFmtId="0" fontId="128" fillId="0" borderId="0" xfId="117" applyFont="1" applyAlignment="1">
      <alignment horizontal="center"/>
      <protection/>
    </xf>
    <xf numFmtId="0" fontId="152" fillId="0" borderId="0" xfId="117" applyFont="1" applyAlignment="1">
      <alignment horizontal="left" wrapText="1"/>
      <protection/>
    </xf>
    <xf numFmtId="0" fontId="153" fillId="0" borderId="0" xfId="117" applyFont="1" applyAlignment="1">
      <alignment horizontal="center"/>
      <protection/>
    </xf>
    <xf numFmtId="0" fontId="8" fillId="0" borderId="51" xfId="117" applyFont="1" applyBorder="1" applyAlignment="1">
      <alignment horizontal="justify" vertical="center" wrapText="1"/>
      <protection/>
    </xf>
    <xf numFmtId="0" fontId="8" fillId="0" borderId="0" xfId="117" applyFont="1" applyAlignment="1">
      <alignment horizontal="left"/>
      <protection/>
    </xf>
    <xf numFmtId="0" fontId="7" fillId="0" borderId="0" xfId="144" applyFont="1" applyBorder="1" applyAlignment="1" applyProtection="1">
      <alignment horizontal="center" vertical="center"/>
      <protection/>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3" fontId="3" fillId="0" borderId="54" xfId="0" applyNumberFormat="1" applyFont="1" applyFill="1" applyBorder="1" applyAlignment="1">
      <alignment horizontal="center" vertical="center"/>
    </xf>
    <xf numFmtId="3" fontId="3" fillId="0" borderId="55"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xf>
    <xf numFmtId="0" fontId="13" fillId="0" borderId="54" xfId="0" applyFont="1" applyFill="1" applyBorder="1" applyAlignment="1">
      <alignment horizontal="left" vertical="center"/>
    </xf>
    <xf numFmtId="0" fontId="13" fillId="0" borderId="55" xfId="0" applyFont="1" applyFill="1" applyBorder="1" applyAlignment="1">
      <alignment horizontal="left" vertical="center"/>
    </xf>
    <xf numFmtId="0" fontId="13" fillId="0" borderId="56" xfId="0" applyFont="1" applyFill="1" applyBorder="1" applyAlignment="1">
      <alignment horizontal="left" vertical="center"/>
    </xf>
    <xf numFmtId="0" fontId="3" fillId="34" borderId="32" xfId="0" applyNumberFormat="1" applyFont="1" applyFill="1" applyBorder="1" applyAlignment="1">
      <alignment horizontal="center" vertical="center"/>
    </xf>
    <xf numFmtId="0" fontId="3" fillId="34" borderId="29" xfId="0" applyNumberFormat="1" applyFont="1" applyFill="1" applyBorder="1" applyAlignment="1">
      <alignment horizontal="center" vertical="center"/>
    </xf>
    <xf numFmtId="3" fontId="3" fillId="0" borderId="54" xfId="119" applyNumberFormat="1" applyFont="1" applyFill="1" applyBorder="1" applyAlignment="1">
      <alignment horizontal="center" vertical="center"/>
      <protection/>
    </xf>
    <xf numFmtId="3" fontId="3" fillId="0" borderId="55" xfId="119" applyNumberFormat="1" applyFont="1" applyFill="1" applyBorder="1" applyAlignment="1">
      <alignment horizontal="center" vertical="center"/>
      <protection/>
    </xf>
    <xf numFmtId="3" fontId="3" fillId="0" borderId="56" xfId="119" applyNumberFormat="1" applyFont="1" applyFill="1" applyBorder="1" applyAlignment="1">
      <alignment horizontal="center" vertical="center"/>
      <protection/>
    </xf>
    <xf numFmtId="0" fontId="3" fillId="0" borderId="0" xfId="125" applyFont="1" applyFill="1" applyBorder="1" applyAlignment="1">
      <alignment horizontal="center" vertical="center" wrapText="1"/>
      <protection/>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0" xfId="0" applyFont="1" applyFill="1" applyBorder="1" applyAlignment="1" quotePrefix="1">
      <alignment horizontal="center" vertical="center"/>
    </xf>
    <xf numFmtId="0" fontId="10" fillId="0" borderId="43" xfId="0" applyFont="1" applyFill="1" applyBorder="1" applyAlignment="1" quotePrefix="1">
      <alignment horizontal="center" vertical="center"/>
    </xf>
    <xf numFmtId="0" fontId="10" fillId="0" borderId="31" xfId="0" applyFont="1" applyFill="1" applyBorder="1" applyAlignment="1" quotePrefix="1">
      <alignment horizontal="center" vertical="center"/>
    </xf>
    <xf numFmtId="0" fontId="10" fillId="0" borderId="46" xfId="0" applyFont="1" applyFill="1" applyBorder="1" applyAlignment="1" quotePrefix="1">
      <alignment horizontal="center" vertical="center"/>
    </xf>
    <xf numFmtId="0" fontId="3" fillId="0"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top"/>
    </xf>
    <xf numFmtId="0" fontId="0" fillId="0" borderId="31" xfId="0" applyBorder="1" applyAlignment="1">
      <alignment horizontal="center" vertical="top"/>
    </xf>
    <xf numFmtId="0" fontId="0" fillId="0" borderId="57" xfId="0" applyBorder="1" applyAlignment="1">
      <alignment horizontal="center" vertical="top"/>
    </xf>
    <xf numFmtId="0" fontId="0" fillId="0" borderId="51" xfId="0" applyBorder="1" applyAlignment="1">
      <alignment horizontal="center" vertical="center"/>
    </xf>
    <xf numFmtId="0" fontId="0" fillId="0" borderId="0" xfId="0" applyBorder="1" applyAlignment="1">
      <alignment horizontal="center" vertical="center"/>
    </xf>
    <xf numFmtId="0" fontId="4" fillId="0" borderId="51" xfId="0" applyFont="1" applyFill="1" applyBorder="1" applyAlignment="1">
      <alignment horizontal="left"/>
    </xf>
    <xf numFmtId="0" fontId="4" fillId="0" borderId="0"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41" fillId="0" borderId="13" xfId="0" applyFont="1" applyBorder="1" applyAlignment="1">
      <alignment horizontal="center" vertical="center" wrapText="1"/>
    </xf>
    <xf numFmtId="0" fontId="124" fillId="0" borderId="0" xfId="0" applyFont="1" applyFill="1" applyAlignment="1">
      <alignment horizontal="left" wrapText="1"/>
    </xf>
    <xf numFmtId="0" fontId="2" fillId="0" borderId="58" xfId="0" applyFont="1" applyBorder="1" applyAlignment="1" applyProtection="1">
      <alignment horizontal="left" vertical="center" wrapText="1"/>
      <protection/>
    </xf>
    <xf numFmtId="0" fontId="124" fillId="0" borderId="58" xfId="0" applyFont="1" applyBorder="1" applyAlignment="1" applyProtection="1">
      <alignment horizontal="left" vertical="center" wrapText="1"/>
      <protection/>
    </xf>
    <xf numFmtId="0" fontId="3" fillId="0" borderId="0" xfId="0" applyFont="1" applyAlignment="1">
      <alignment horizontal="center" vertical="center" wrapText="1"/>
    </xf>
    <xf numFmtId="0" fontId="124" fillId="0" borderId="0" xfId="0" applyFont="1" applyAlignment="1">
      <alignment/>
    </xf>
    <xf numFmtId="0" fontId="125" fillId="0" borderId="17" xfId="0" applyFont="1" applyBorder="1" applyAlignment="1">
      <alignment horizontal="center"/>
    </xf>
    <xf numFmtId="0" fontId="124" fillId="0" borderId="0" xfId="0" applyFont="1" applyBorder="1" applyAlignment="1">
      <alignment horizontal="left"/>
    </xf>
    <xf numFmtId="185" fontId="147" fillId="0" borderId="14" xfId="93" applyNumberFormat="1" applyFont="1" applyBorder="1" applyAlignment="1">
      <alignment horizontal="center" vertical="center" wrapText="1"/>
    </xf>
    <xf numFmtId="185" fontId="147" fillId="0" borderId="15" xfId="93" applyNumberFormat="1" applyFont="1" applyBorder="1" applyAlignment="1">
      <alignment horizontal="center" vertical="center" wrapText="1"/>
    </xf>
    <xf numFmtId="0" fontId="137" fillId="0" borderId="14" xfId="0" applyFont="1" applyBorder="1" applyAlignment="1">
      <alignment horizontal="center" vertical="center"/>
    </xf>
    <xf numFmtId="0" fontId="137" fillId="0" borderId="15" xfId="0" applyFont="1" applyBorder="1" applyAlignment="1">
      <alignment horizontal="center" vertical="center"/>
    </xf>
    <xf numFmtId="0" fontId="124" fillId="0" borderId="14" xfId="0" applyFont="1" applyBorder="1" applyAlignment="1">
      <alignment horizontal="center" vertical="center"/>
    </xf>
    <xf numFmtId="0" fontId="124" fillId="0" borderId="15" xfId="0" applyFont="1" applyBorder="1" applyAlignment="1">
      <alignment horizontal="center" vertical="center"/>
    </xf>
    <xf numFmtId="183" fontId="0" fillId="0" borderId="14" xfId="0" applyNumberFormat="1" applyFont="1" applyBorder="1" applyAlignment="1">
      <alignment horizontal="center" wrapText="1"/>
    </xf>
    <xf numFmtId="183" fontId="0" fillId="0" borderId="15" xfId="0" applyNumberFormat="1" applyFont="1" applyBorder="1" applyAlignment="1">
      <alignment horizontal="center" wrapText="1"/>
    </xf>
    <xf numFmtId="0" fontId="124" fillId="0" borderId="18" xfId="0" applyFont="1" applyBorder="1" applyAlignment="1">
      <alignment horizontal="center" wrapText="1"/>
    </xf>
    <xf numFmtId="0" fontId="124" fillId="0" borderId="16" xfId="0" applyFont="1" applyBorder="1" applyAlignment="1">
      <alignment horizontal="center" wrapText="1"/>
    </xf>
    <xf numFmtId="0" fontId="124" fillId="0" borderId="19" xfId="0" applyFont="1" applyBorder="1" applyAlignment="1">
      <alignment horizont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4" fillId="0" borderId="18" xfId="0" applyFont="1" applyBorder="1" applyAlignment="1">
      <alignment horizontal="center" vertical="center"/>
    </xf>
    <xf numFmtId="0" fontId="124" fillId="0" borderId="16" xfId="0" applyFont="1" applyBorder="1" applyAlignment="1">
      <alignment horizontal="center" vertical="center"/>
    </xf>
    <xf numFmtId="0" fontId="124" fillId="0" borderId="19" xfId="0" applyFont="1" applyBorder="1" applyAlignment="1">
      <alignment horizontal="center" vertical="center"/>
    </xf>
    <xf numFmtId="0" fontId="125" fillId="0" borderId="17" xfId="0" applyFont="1" applyBorder="1" applyAlignment="1">
      <alignment horizontal="center" vertical="center"/>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183" fontId="4" fillId="34" borderId="50" xfId="93" applyNumberFormat="1" applyFont="1" applyFill="1" applyBorder="1" applyAlignment="1">
      <alignment horizontal="center" vertical="center" wrapText="1"/>
    </xf>
    <xf numFmtId="183" fontId="4" fillId="34" borderId="11" xfId="93" applyNumberFormat="1" applyFont="1" applyFill="1" applyBorder="1" applyAlignment="1">
      <alignment horizontal="center" vertical="center" wrapText="1"/>
    </xf>
    <xf numFmtId="183" fontId="4" fillId="34" borderId="38" xfId="93" applyNumberFormat="1" applyFont="1" applyFill="1" applyBorder="1" applyAlignment="1">
      <alignment horizontal="center" vertical="center" wrapText="1"/>
    </xf>
    <xf numFmtId="0" fontId="139" fillId="0" borderId="13" xfId="0" applyFont="1" applyBorder="1" applyAlignment="1">
      <alignment horizontal="center" vertical="center"/>
    </xf>
    <xf numFmtId="0" fontId="154" fillId="0" borderId="18" xfId="0" applyFont="1" applyBorder="1" applyAlignment="1">
      <alignment horizontal="center" vertical="center" wrapText="1"/>
    </xf>
    <xf numFmtId="0" fontId="154" fillId="0" borderId="16" xfId="0" applyFont="1" applyBorder="1" applyAlignment="1">
      <alignment horizontal="center" vertical="center" wrapText="1"/>
    </xf>
    <xf numFmtId="0" fontId="154" fillId="0" borderId="19" xfId="0" applyFont="1" applyBorder="1" applyAlignment="1">
      <alignment horizontal="center" vertical="center" wrapText="1"/>
    </xf>
    <xf numFmtId="0" fontId="124" fillId="0" borderId="18" xfId="0" applyFont="1" applyFill="1" applyBorder="1" applyAlignment="1">
      <alignment horizontal="left"/>
    </xf>
    <xf numFmtId="0" fontId="124" fillId="0" borderId="16" xfId="0" applyFont="1" applyFill="1" applyBorder="1" applyAlignment="1">
      <alignment horizontal="left"/>
    </xf>
    <xf numFmtId="0" fontId="124" fillId="0" borderId="19" xfId="0" applyFont="1" applyFill="1" applyBorder="1" applyAlignment="1">
      <alignment horizontal="left"/>
    </xf>
    <xf numFmtId="0" fontId="125" fillId="0" borderId="18" xfId="0" applyFont="1" applyBorder="1" applyAlignment="1">
      <alignment horizontal="center"/>
    </xf>
    <xf numFmtId="0" fontId="125" fillId="0" borderId="19" xfId="0" applyFont="1" applyBorder="1" applyAlignment="1">
      <alignment horizontal="center"/>
    </xf>
    <xf numFmtId="0" fontId="125" fillId="0" borderId="16" xfId="0" applyFont="1" applyBorder="1" applyAlignment="1">
      <alignment horizontal="center"/>
    </xf>
    <xf numFmtId="0" fontId="124" fillId="0" borderId="31" xfId="0" applyFont="1" applyBorder="1" applyAlignment="1">
      <alignment horizontal="center" vertical="center"/>
    </xf>
    <xf numFmtId="0" fontId="124" fillId="0" borderId="51" xfId="0" applyFont="1" applyBorder="1" applyAlignment="1">
      <alignment horizontal="center" vertical="center"/>
    </xf>
    <xf numFmtId="0" fontId="124" fillId="0" borderId="57" xfId="0" applyFont="1" applyBorder="1" applyAlignment="1">
      <alignment horizontal="center" vertical="center"/>
    </xf>
    <xf numFmtId="0" fontId="124" fillId="0" borderId="20" xfId="0" applyFont="1" applyBorder="1" applyAlignment="1">
      <alignment horizontal="center" vertical="center"/>
    </xf>
    <xf numFmtId="0" fontId="124" fillId="0" borderId="17" xfId="0" applyFont="1" applyBorder="1" applyAlignment="1">
      <alignment horizontal="center" vertical="center"/>
    </xf>
    <xf numFmtId="0" fontId="124" fillId="0" borderId="47" xfId="0" applyFont="1" applyBorder="1" applyAlignment="1">
      <alignment horizontal="center" vertical="center"/>
    </xf>
    <xf numFmtId="0" fontId="124" fillId="0" borderId="18" xfId="0" applyFont="1" applyBorder="1" applyAlignment="1">
      <alignment horizontal="center"/>
    </xf>
    <xf numFmtId="0" fontId="124" fillId="0" borderId="16" xfId="0" applyFont="1" applyBorder="1" applyAlignment="1">
      <alignment horizontal="center"/>
    </xf>
    <xf numFmtId="0" fontId="124" fillId="0" borderId="19" xfId="0" applyFont="1" applyBorder="1" applyAlignment="1">
      <alignment horizontal="center"/>
    </xf>
    <xf numFmtId="0" fontId="124" fillId="0" borderId="18" xfId="0" applyFont="1" applyBorder="1" applyAlignment="1">
      <alignment horizontal="left" vertical="center"/>
    </xf>
    <xf numFmtId="0" fontId="124" fillId="0" borderId="19" xfId="0" applyFont="1" applyBorder="1" applyAlignment="1">
      <alignment horizontal="left" vertical="center"/>
    </xf>
    <xf numFmtId="0" fontId="124" fillId="0" borderId="11" xfId="0" applyFont="1" applyBorder="1" applyAlignment="1">
      <alignment horizontal="center" vertical="center"/>
    </xf>
    <xf numFmtId="0" fontId="125" fillId="0" borderId="31" xfId="0" applyFont="1" applyBorder="1" applyAlignment="1">
      <alignment horizontal="center" vertical="center"/>
    </xf>
    <xf numFmtId="0" fontId="125" fillId="0" borderId="57" xfId="0" applyFont="1" applyBorder="1" applyAlignment="1">
      <alignment horizontal="center" vertical="center"/>
    </xf>
    <xf numFmtId="0" fontId="125" fillId="0" borderId="20" xfId="0" applyFont="1" applyBorder="1" applyAlignment="1">
      <alignment horizontal="center" vertical="center"/>
    </xf>
    <xf numFmtId="0" fontId="125" fillId="0" borderId="47" xfId="0" applyFont="1" applyBorder="1" applyAlignment="1">
      <alignment horizontal="center" vertical="center"/>
    </xf>
    <xf numFmtId="0" fontId="124" fillId="0" borderId="18" xfId="0" applyFont="1" applyBorder="1" applyAlignment="1">
      <alignment horizontal="left"/>
    </xf>
    <xf numFmtId="0" fontId="124" fillId="0" borderId="19" xfId="0" applyFont="1" applyBorder="1" applyAlignment="1">
      <alignment horizontal="left"/>
    </xf>
    <xf numFmtId="0" fontId="137" fillId="0" borderId="0" xfId="0" applyFont="1" applyAlignment="1">
      <alignment horizontal="left" vertical="top" wrapText="1"/>
    </xf>
    <xf numFmtId="0" fontId="124" fillId="0" borderId="51" xfId="0" applyFont="1" applyBorder="1" applyAlignment="1">
      <alignment horizontal="center" vertical="top"/>
    </xf>
    <xf numFmtId="0" fontId="124" fillId="0" borderId="31" xfId="0" applyFont="1" applyBorder="1" applyAlignment="1">
      <alignment horizontal="center" vertical="top"/>
    </xf>
    <xf numFmtId="0" fontId="124" fillId="0" borderId="57" xfId="0" applyFont="1" applyBorder="1" applyAlignment="1">
      <alignment horizontal="center" vertical="top"/>
    </xf>
    <xf numFmtId="0" fontId="125" fillId="0" borderId="59" xfId="0" applyFont="1" applyFill="1" applyBorder="1" applyAlignment="1">
      <alignment horizontal="center" vertical="center"/>
    </xf>
    <xf numFmtId="0" fontId="125" fillId="0" borderId="60" xfId="0" applyFont="1" applyFill="1" applyBorder="1" applyAlignment="1">
      <alignment horizontal="center" vertical="center"/>
    </xf>
    <xf numFmtId="0" fontId="125" fillId="0" borderId="26" xfId="0" applyFont="1" applyFill="1" applyBorder="1" applyAlignment="1">
      <alignment horizontal="center" vertical="center"/>
    </xf>
    <xf numFmtId="0" fontId="124" fillId="0" borderId="61" xfId="0" applyFont="1" applyFill="1" applyBorder="1" applyAlignment="1">
      <alignment horizontal="center" vertical="center" wrapText="1"/>
    </xf>
    <xf numFmtId="0" fontId="124" fillId="0" borderId="22" xfId="0" applyFont="1" applyFill="1" applyBorder="1" applyAlignment="1">
      <alignment horizontal="center" vertical="center" wrapText="1"/>
    </xf>
    <xf numFmtId="0" fontId="148" fillId="0" borderId="59" xfId="0" applyFont="1" applyBorder="1" applyAlignment="1">
      <alignment horizontal="left" vertical="center"/>
    </xf>
    <xf numFmtId="0" fontId="124" fillId="0" borderId="60" xfId="0" applyFont="1" applyBorder="1" applyAlignment="1">
      <alignment horizontal="left" vertical="center"/>
    </xf>
    <xf numFmtId="0" fontId="124" fillId="0" borderId="26" xfId="0" applyFont="1" applyBorder="1" applyAlignment="1">
      <alignment horizontal="left" vertical="center"/>
    </xf>
    <xf numFmtId="0" fontId="125" fillId="0" borderId="61" xfId="0" applyFont="1" applyFill="1" applyBorder="1" applyAlignment="1">
      <alignment horizontal="center" vertical="center"/>
    </xf>
    <xf numFmtId="0" fontId="125" fillId="0" borderId="22" xfId="0" applyFont="1" applyFill="1" applyBorder="1" applyAlignment="1">
      <alignment horizontal="center" vertical="center"/>
    </xf>
    <xf numFmtId="0" fontId="0" fillId="0" borderId="31" xfId="0" applyFont="1" applyBorder="1" applyAlignment="1">
      <alignment horizontal="left" wrapText="1"/>
    </xf>
    <xf numFmtId="0" fontId="0" fillId="0" borderId="51" xfId="0" applyFont="1" applyBorder="1" applyAlignment="1">
      <alignment horizontal="left" wrapText="1"/>
    </xf>
    <xf numFmtId="0" fontId="0" fillId="0" borderId="31" xfId="0" applyFont="1" applyBorder="1" applyAlignment="1">
      <alignment horizontal="left" vertical="top" wrapText="1"/>
    </xf>
    <xf numFmtId="0" fontId="0" fillId="0" borderId="51" xfId="0" applyFont="1" applyBorder="1" applyAlignment="1">
      <alignment horizontal="left" vertical="top" wrapText="1"/>
    </xf>
    <xf numFmtId="0" fontId="122" fillId="0" borderId="24" xfId="0" applyFont="1" applyFill="1" applyBorder="1" applyAlignment="1">
      <alignment horizontal="center" vertical="center"/>
    </xf>
    <xf numFmtId="0" fontId="122" fillId="0" borderId="0" xfId="0" applyFont="1" applyFill="1" applyBorder="1" applyAlignment="1">
      <alignment horizontal="center" vertical="center"/>
    </xf>
    <xf numFmtId="0" fontId="0" fillId="0" borderId="24" xfId="0" applyFont="1" applyBorder="1" applyAlignment="1">
      <alignment horizontal="center"/>
    </xf>
    <xf numFmtId="0" fontId="0" fillId="0" borderId="0" xfId="0" applyFont="1" applyBorder="1" applyAlignment="1">
      <alignment horizontal="center"/>
    </xf>
    <xf numFmtId="0" fontId="18" fillId="5" borderId="31" xfId="0" applyFont="1" applyFill="1" applyBorder="1" applyAlignment="1">
      <alignment horizontal="center" vertical="center" wrapText="1"/>
    </xf>
    <xf numFmtId="0" fontId="18" fillId="5" borderId="51"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122" fillId="0" borderId="17" xfId="0" applyFont="1" applyBorder="1" applyAlignment="1">
      <alignment horizontal="center" wrapText="1"/>
    </xf>
    <xf numFmtId="0" fontId="18" fillId="5" borderId="31" xfId="0" applyFont="1" applyFill="1" applyBorder="1" applyAlignment="1">
      <alignment horizontal="center" vertical="center"/>
    </xf>
    <xf numFmtId="0" fontId="18" fillId="5" borderId="5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47" xfId="0" applyFont="1" applyFill="1" applyBorder="1" applyAlignment="1">
      <alignment horizontal="center" vertical="center"/>
    </xf>
    <xf numFmtId="0" fontId="3"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25" fillId="0" borderId="45" xfId="0" applyFont="1" applyFill="1" applyBorder="1" applyAlignment="1">
      <alignment horizontal="center"/>
    </xf>
    <xf numFmtId="0" fontId="125" fillId="0" borderId="0" xfId="0" applyFont="1" applyFill="1" applyBorder="1" applyAlignment="1">
      <alignment horizontal="center"/>
    </xf>
    <xf numFmtId="0" fontId="4" fillId="0" borderId="31" xfId="0" applyFont="1" applyFill="1" applyBorder="1" applyAlignment="1">
      <alignment horizontal="left" vertical="center"/>
    </xf>
    <xf numFmtId="0" fontId="4" fillId="0" borderId="51"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1" fillId="0" borderId="0" xfId="0" applyFont="1" applyAlignment="1">
      <alignment horizontal="center" wrapText="1"/>
    </xf>
  </cellXfs>
  <cellStyles count="179">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yperlink" xfId="88"/>
    <cellStyle name="Hipervínculo 2" xfId="89"/>
    <cellStyle name="Followed Hyperlink" xfId="90"/>
    <cellStyle name="Incorrecto" xfId="91"/>
    <cellStyle name="Incorrecto 2" xfId="92"/>
    <cellStyle name="Comma" xfId="93"/>
    <cellStyle name="Comma [0]" xfId="94"/>
    <cellStyle name="Millares [0] 2" xfId="95"/>
    <cellStyle name="Millares 10" xfId="96"/>
    <cellStyle name="Millares 11" xfId="97"/>
    <cellStyle name="Millares 12" xfId="98"/>
    <cellStyle name="Millares 13" xfId="99"/>
    <cellStyle name="Millares 14" xfId="100"/>
    <cellStyle name="Millares 15" xfId="101"/>
    <cellStyle name="Millares 16" xfId="102"/>
    <cellStyle name="Millares 17" xfId="103"/>
    <cellStyle name="Millares 2" xfId="104"/>
    <cellStyle name="Millares 3" xfId="105"/>
    <cellStyle name="Millares 3 2" xfId="106"/>
    <cellStyle name="Millares 4" xfId="107"/>
    <cellStyle name="Millares 5" xfId="108"/>
    <cellStyle name="Millares 6" xfId="109"/>
    <cellStyle name="Millares 7" xfId="110"/>
    <cellStyle name="Millares 8" xfId="111"/>
    <cellStyle name="Millares 9" xfId="112"/>
    <cellStyle name="Currency" xfId="113"/>
    <cellStyle name="Currency [0]" xfId="114"/>
    <cellStyle name="Neutral" xfId="115"/>
    <cellStyle name="Neutral 2"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2" xfId="125"/>
    <cellStyle name="Normal 2 2" xfId="126"/>
    <cellStyle name="Normal 2 2 2" xfId="127"/>
    <cellStyle name="Normal 3" xfId="128"/>
    <cellStyle name="Normal 3 2" xfId="129"/>
    <cellStyle name="Normal 3 2 2" xfId="130"/>
    <cellStyle name="Normal 3 3" xfId="131"/>
    <cellStyle name="Normal 4" xfId="132"/>
    <cellStyle name="Normal 4 2" xfId="133"/>
    <cellStyle name="Normal 4 2 2" xfId="134"/>
    <cellStyle name="Normal 4 3" xfId="135"/>
    <cellStyle name="Normal 4 4" xfId="136"/>
    <cellStyle name="Normal 5" xfId="137"/>
    <cellStyle name="Normal 5 2" xfId="138"/>
    <cellStyle name="Normal 5 2 2" xfId="139"/>
    <cellStyle name="Normal 6" xfId="140"/>
    <cellStyle name="Normal 7" xfId="141"/>
    <cellStyle name="Normal 8" xfId="142"/>
    <cellStyle name="Normal 9" xfId="143"/>
    <cellStyle name="Normal_indice" xfId="144"/>
    <cellStyle name="Notas" xfId="145"/>
    <cellStyle name="Notas 10" xfId="146"/>
    <cellStyle name="Notas 10 2" xfId="147"/>
    <cellStyle name="Notas 11" xfId="148"/>
    <cellStyle name="Notas 11 2" xfId="149"/>
    <cellStyle name="Notas 12" xfId="150"/>
    <cellStyle name="Notas 12 2" xfId="151"/>
    <cellStyle name="Notas 13" xfId="152"/>
    <cellStyle name="Notas 13 2" xfId="153"/>
    <cellStyle name="Notas 14" xfId="154"/>
    <cellStyle name="Notas 14 2" xfId="155"/>
    <cellStyle name="Notas 15" xfId="156"/>
    <cellStyle name="Notas 15 2" xfId="157"/>
    <cellStyle name="Notas 2" xfId="158"/>
    <cellStyle name="Notas 2 2" xfId="159"/>
    <cellStyle name="Notas 3" xfId="160"/>
    <cellStyle name="Notas 3 2" xfId="161"/>
    <cellStyle name="Notas 4" xfId="162"/>
    <cellStyle name="Notas 4 2" xfId="163"/>
    <cellStyle name="Notas 5" xfId="164"/>
    <cellStyle name="Notas 5 2" xfId="165"/>
    <cellStyle name="Notas 6" xfId="166"/>
    <cellStyle name="Notas 6 2" xfId="167"/>
    <cellStyle name="Notas 7" xfId="168"/>
    <cellStyle name="Notas 7 2" xfId="169"/>
    <cellStyle name="Notas 8" xfId="170"/>
    <cellStyle name="Notas 8 2" xfId="171"/>
    <cellStyle name="Notas 9" xfId="172"/>
    <cellStyle name="Notas 9 2" xfId="173"/>
    <cellStyle name="Percent" xfId="174"/>
    <cellStyle name="Porcentaje 2" xfId="175"/>
    <cellStyle name="Porcentaje 3" xfId="176"/>
    <cellStyle name="Porcentual 2" xfId="177"/>
    <cellStyle name="Porcentual_Productos Sice" xfId="178"/>
    <cellStyle name="Salida" xfId="179"/>
    <cellStyle name="Salida 2" xfId="180"/>
    <cellStyle name="Texto de advertencia" xfId="181"/>
    <cellStyle name="Texto de advertencia 2" xfId="182"/>
    <cellStyle name="Texto explicativo" xfId="183"/>
    <cellStyle name="Texto explicativo 2" xfId="184"/>
    <cellStyle name="Título" xfId="185"/>
    <cellStyle name="Título 1 2" xfId="186"/>
    <cellStyle name="Título 2" xfId="187"/>
    <cellStyle name="Título 2 2" xfId="188"/>
    <cellStyle name="Título 3" xfId="189"/>
    <cellStyle name="Título 3 2" xfId="190"/>
    <cellStyle name="Total" xfId="191"/>
    <cellStyle name="Total 2" xfId="1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
          <c:w val="0.934"/>
          <c:h val="0.85725"/>
        </c:manualLayout>
      </c:layout>
      <c:lineChart>
        <c:grouping val="standard"/>
        <c:varyColors val="0"/>
        <c:ser>
          <c:idx val="0"/>
          <c:order val="0"/>
          <c:tx>
            <c:strRef>
              <c:f>'Gráficos_Vino_ DO'!$U$5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55702192"/>
        <c:axId val="4750833"/>
      </c:lineChart>
      <c:catAx>
        <c:axId val="55702192"/>
        <c:scaling>
          <c:orientation val="minMax"/>
        </c:scaling>
        <c:axPos val="b"/>
        <c:delete val="0"/>
        <c:numFmt formatCode="General" sourceLinked="1"/>
        <c:majorTickMark val="out"/>
        <c:minorTickMark val="none"/>
        <c:tickLblPos val="nextTo"/>
        <c:spPr>
          <a:ln w="3175">
            <a:solidFill>
              <a:srgbClr val="808080"/>
            </a:solidFill>
          </a:ln>
        </c:spPr>
        <c:crossAx val="4750833"/>
        <c:crosses val="autoZero"/>
        <c:auto val="1"/>
        <c:lblOffset val="100"/>
        <c:tickLblSkip val="1"/>
        <c:noMultiLvlLbl val="0"/>
      </c:catAx>
      <c:valAx>
        <c:axId val="4750833"/>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70219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099"/>
          <c:w val="0.86525"/>
          <c:h val="0.85425"/>
        </c:manualLayout>
      </c:layout>
      <c:lineChart>
        <c:grouping val="standard"/>
        <c:varyColors val="0"/>
        <c:ser>
          <c:idx val="0"/>
          <c:order val="0"/>
          <c:tx>
            <c:strRef>
              <c:f>Gráficos_Vino_espumoso!$S$9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58767102"/>
        <c:axId val="26524359"/>
      </c:lineChart>
      <c:catAx>
        <c:axId val="58767102"/>
        <c:scaling>
          <c:orientation val="minMax"/>
        </c:scaling>
        <c:axPos val="b"/>
        <c:delete val="0"/>
        <c:numFmt formatCode="General" sourceLinked="1"/>
        <c:majorTickMark val="out"/>
        <c:minorTickMark val="none"/>
        <c:tickLblPos val="nextTo"/>
        <c:spPr>
          <a:ln w="3175">
            <a:solidFill>
              <a:srgbClr val="808080"/>
            </a:solidFill>
          </a:ln>
        </c:spPr>
        <c:crossAx val="26524359"/>
        <c:crosses val="autoZero"/>
        <c:auto val="1"/>
        <c:lblOffset val="100"/>
        <c:tickLblSkip val="1"/>
        <c:noMultiLvlLbl val="0"/>
      </c:catAx>
      <c:valAx>
        <c:axId val="26524359"/>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7671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2"/>
          <c:w val="0.91475"/>
          <c:h val="0.85475"/>
        </c:manualLayout>
      </c:layout>
      <c:lineChart>
        <c:grouping val="standard"/>
        <c:varyColors val="0"/>
        <c:ser>
          <c:idx val="0"/>
          <c:order val="0"/>
          <c:tx>
            <c:strRef>
              <c:f>Gráficos_Vino_espumoso!$S$17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31008908"/>
        <c:axId val="26843101"/>
      </c:lineChart>
      <c:catAx>
        <c:axId val="31008908"/>
        <c:scaling>
          <c:orientation val="minMax"/>
        </c:scaling>
        <c:axPos val="b"/>
        <c:delete val="0"/>
        <c:numFmt formatCode="General" sourceLinked="1"/>
        <c:majorTickMark val="out"/>
        <c:minorTickMark val="none"/>
        <c:tickLblPos val="nextTo"/>
        <c:spPr>
          <a:ln w="3175">
            <a:solidFill>
              <a:srgbClr val="808080"/>
            </a:solidFill>
          </a:ln>
        </c:spPr>
        <c:crossAx val="26843101"/>
        <c:crosses val="autoZero"/>
        <c:auto val="1"/>
        <c:lblOffset val="100"/>
        <c:tickLblSkip val="1"/>
        <c:noMultiLvlLbl val="0"/>
      </c:catAx>
      <c:valAx>
        <c:axId val="26843101"/>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0890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75"/>
          <c:y val="0.14775"/>
          <c:w val="0.88175"/>
          <c:h val="0.8455"/>
        </c:manualLayout>
      </c:layout>
      <c:lineChart>
        <c:grouping val="standard"/>
        <c:varyColors val="0"/>
        <c:ser>
          <c:idx val="0"/>
          <c:order val="0"/>
          <c:tx>
            <c:strRef>
              <c:f>Gráficos_Vino_espumoso!$S$25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0252426"/>
        <c:axId val="26469667"/>
      </c:lineChart>
      <c:catAx>
        <c:axId val="40252426"/>
        <c:scaling>
          <c:orientation val="minMax"/>
        </c:scaling>
        <c:axPos val="b"/>
        <c:delete val="0"/>
        <c:numFmt formatCode="General" sourceLinked="1"/>
        <c:majorTickMark val="out"/>
        <c:minorTickMark val="none"/>
        <c:tickLblPos val="nextTo"/>
        <c:spPr>
          <a:ln w="3175">
            <a:solidFill>
              <a:srgbClr val="808080"/>
            </a:solidFill>
          </a:ln>
        </c:spPr>
        <c:crossAx val="26469667"/>
        <c:crosses val="autoZero"/>
        <c:auto val="1"/>
        <c:lblOffset val="100"/>
        <c:tickLblSkip val="1"/>
        <c:noMultiLvlLbl val="0"/>
      </c:catAx>
      <c:valAx>
        <c:axId val="2646966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5242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mensuales de vinos en el mercado nacional</a:t>
            </a:r>
          </a:p>
        </c:rich>
      </c:tx>
      <c:layout>
        <c:manualLayout>
          <c:xMode val="factor"/>
          <c:yMode val="factor"/>
          <c:x val="0.02675"/>
          <c:y val="-0.02775"/>
        </c:manualLayout>
      </c:layout>
      <c:spPr>
        <a:noFill/>
        <a:ln w="3175">
          <a:noFill/>
        </a:ln>
      </c:spPr>
    </c:title>
    <c:plotArea>
      <c:layout>
        <c:manualLayout>
          <c:xMode val="edge"/>
          <c:yMode val="edge"/>
          <c:x val="0.03225"/>
          <c:y val="0.067"/>
          <c:w val="0.93025"/>
          <c:h val="0.797"/>
        </c:manualLayout>
      </c:layout>
      <c:lineChart>
        <c:grouping val="standard"/>
        <c:varyColors val="0"/>
        <c:ser>
          <c:idx val="0"/>
          <c:order val="0"/>
          <c:tx>
            <c:strRef>
              <c:f>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Graficos_Mer_Nacional!$R$2:$R$33</c:f>
              <c:strCache/>
            </c:strRef>
          </c:cat>
          <c:val>
            <c:numRef>
              <c:f>Graficos_Mer_Nacional!$S$2:$S$33</c:f>
              <c:numCache/>
            </c:numRef>
          </c:val>
          <c:smooth val="0"/>
        </c:ser>
        <c:ser>
          <c:idx val="1"/>
          <c:order val="1"/>
          <c:tx>
            <c:strRef>
              <c:f>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Graficos_Mer_Nacional!$R$2:$R$33</c:f>
              <c:strCache/>
            </c:strRef>
          </c:cat>
          <c:val>
            <c:numRef>
              <c:f>Graficos_Mer_Nacional!$T$2:$T$33</c:f>
              <c:numCache/>
            </c:numRef>
          </c:val>
          <c:smooth val="0"/>
        </c:ser>
        <c:ser>
          <c:idx val="2"/>
          <c:order val="2"/>
          <c:tx>
            <c:strRef>
              <c:f>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Graficos_Mer_Nacional!$R$2:$R$33</c:f>
              <c:strCache/>
            </c:strRef>
          </c:cat>
          <c:val>
            <c:numRef>
              <c:f>Graficos_Mer_Nacional!$U$2:$U$33</c:f>
              <c:numCache/>
            </c:numRef>
          </c:val>
          <c:smooth val="0"/>
        </c:ser>
        <c:ser>
          <c:idx val="3"/>
          <c:order val="3"/>
          <c:tx>
            <c:strRef>
              <c:f>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Graficos_Mer_Nacional!$R$2:$R$33</c:f>
              <c:strCache/>
            </c:strRef>
          </c:cat>
          <c:val>
            <c:numRef>
              <c:f>Graficos_Mer_Nacional!$V$2:$V$33</c:f>
              <c:numCache/>
            </c:numRef>
          </c:val>
          <c:smooth val="0"/>
        </c:ser>
        <c:marker val="1"/>
        <c:axId val="29422840"/>
        <c:axId val="47955993"/>
      </c:lineChart>
      <c:dateAx>
        <c:axId val="29422840"/>
        <c:scaling>
          <c:orientation val="minMax"/>
        </c:scaling>
        <c:axPos val="b"/>
        <c:delete val="1"/>
        <c:majorTickMark val="out"/>
        <c:minorTickMark val="none"/>
        <c:tickLblPos val="nextTo"/>
        <c:crossAx val="47955993"/>
        <c:crosses val="autoZero"/>
        <c:auto val="0"/>
        <c:baseTimeUnit val="months"/>
        <c:majorUnit val="1"/>
        <c:majorTimeUnit val="days"/>
        <c:minorUnit val="1"/>
        <c:minorTimeUnit val="days"/>
        <c:noMultiLvlLbl val="0"/>
      </c:dateAx>
      <c:valAx>
        <c:axId val="47955993"/>
        <c:scaling>
          <c:orientation val="minMax"/>
          <c:min val="45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228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mensuales de vinos en el mercado nacional</a:t>
            </a:r>
          </a:p>
        </c:rich>
      </c:tx>
      <c:layout>
        <c:manualLayout>
          <c:xMode val="factor"/>
          <c:yMode val="factor"/>
          <c:x val="-0.001"/>
          <c:y val="-0.0095"/>
        </c:manualLayout>
      </c:layout>
      <c:spPr>
        <a:noFill/>
        <a:ln w="3175">
          <a:noFill/>
        </a:ln>
      </c:spPr>
    </c:title>
    <c:plotArea>
      <c:layout>
        <c:manualLayout>
          <c:xMode val="edge"/>
          <c:yMode val="edge"/>
          <c:x val="0.01925"/>
          <c:y val="0.16725"/>
          <c:w val="0.9585"/>
          <c:h val="0.738"/>
        </c:manualLayout>
      </c:layout>
      <c:lineChart>
        <c:grouping val="standard"/>
        <c:varyColors val="0"/>
        <c:ser>
          <c:idx val="0"/>
          <c:order val="0"/>
          <c:tx>
            <c:strRef>
              <c:f>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Graficos_Mer_Nacional!$W$2:$W$33</c:f>
              <c:strCache/>
            </c:strRef>
          </c:cat>
          <c:val>
            <c:numRef>
              <c:f>Graficos_Mer_Nacional!$X$2:$X$33</c:f>
              <c:numCache/>
            </c:numRef>
          </c:val>
          <c:smooth val="0"/>
        </c:ser>
        <c:ser>
          <c:idx val="1"/>
          <c:order val="1"/>
          <c:tx>
            <c:strRef>
              <c:f>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Graficos_Mer_Nacional!$W$2:$W$33</c:f>
              <c:strCache/>
            </c:strRef>
          </c:cat>
          <c:val>
            <c:numRef>
              <c:f>Graficos_Mer_Nacional!$Y$2:$Y$33</c:f>
              <c:numCache/>
            </c:numRef>
          </c:val>
          <c:smooth val="0"/>
        </c:ser>
        <c:ser>
          <c:idx val="2"/>
          <c:order val="2"/>
          <c:tx>
            <c:strRef>
              <c:f>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Graficos_Mer_Nacional!$W$2:$W$33</c:f>
              <c:strCache/>
            </c:strRef>
          </c:cat>
          <c:val>
            <c:numRef>
              <c:f>Graficos_Mer_Nacional!$Z$2:$Z$33</c:f>
              <c:numCache/>
            </c:numRef>
          </c:val>
          <c:smooth val="0"/>
        </c:ser>
        <c:ser>
          <c:idx val="3"/>
          <c:order val="3"/>
          <c:tx>
            <c:strRef>
              <c:f>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Graficos_Mer_Nacional!$W$2:$W$33</c:f>
              <c:strCache/>
            </c:strRef>
          </c:cat>
          <c:val>
            <c:numRef>
              <c:f>Graficos_Mer_Nacional!$AA$2:$AA$33</c:f>
              <c:numCache/>
            </c:numRef>
          </c:val>
          <c:smooth val="0"/>
        </c:ser>
        <c:marker val="1"/>
        <c:axId val="48546518"/>
        <c:axId val="65671743"/>
      </c:lineChart>
      <c:dateAx>
        <c:axId val="48546518"/>
        <c:scaling>
          <c:orientation val="minMax"/>
        </c:scaling>
        <c:axPos val="b"/>
        <c:delete val="1"/>
        <c:majorTickMark val="out"/>
        <c:minorTickMark val="none"/>
        <c:tickLblPos val="nextTo"/>
        <c:crossAx val="65671743"/>
        <c:crosses val="autoZero"/>
        <c:auto val="0"/>
        <c:baseTimeUnit val="months"/>
        <c:majorUnit val="1"/>
        <c:majorTimeUnit val="days"/>
        <c:minorUnit val="1"/>
        <c:minorTimeUnit val="days"/>
        <c:noMultiLvlLbl val="0"/>
      </c:dateAx>
      <c:valAx>
        <c:axId val="65671743"/>
        <c:scaling>
          <c:orientation val="minMax"/>
          <c:max val="420"/>
          <c:min val="12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2"/>
              <c:y val="0.05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54651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2015 por variedades</a:t>
            </a:r>
          </a:p>
        </c:rich>
      </c:tx>
      <c:layout>
        <c:manualLayout>
          <c:xMode val="factor"/>
          <c:yMode val="factor"/>
          <c:x val="-0.00375"/>
          <c:y val="-0.00575"/>
        </c:manualLayout>
      </c:layout>
      <c:spPr>
        <a:noFill/>
        <a:ln w="3175">
          <a:noFill/>
        </a:ln>
      </c:spPr>
    </c:title>
    <c:view3D>
      <c:rotX val="30"/>
      <c:hPercent val="100"/>
      <c:rotY val="0"/>
      <c:depthPercent val="100"/>
      <c:rAngAx val="1"/>
    </c:view3D>
    <c:plotArea>
      <c:layout>
        <c:manualLayout>
          <c:xMode val="edge"/>
          <c:yMode val="edge"/>
          <c:x val="0.29275"/>
          <c:y val="0.41775"/>
          <c:w val="0.519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225"/>
          <c:w val="0.92725"/>
          <c:h val="0.7952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graf'!$X$23:$X$41</c:f>
              <c:numCache/>
            </c:numRef>
          </c:cat>
          <c:val>
            <c:numRef>
              <c:f>'Prod. vino graf'!$Y$23:$Y$41</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graf'!$X$23:$X$41</c:f>
              <c:numCache/>
            </c:numRef>
          </c:cat>
          <c:val>
            <c:numRef>
              <c:f>'Prod. vino graf'!$Z$23:$Z$41</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graf'!$X$23:$X$41</c:f>
              <c:numCache/>
            </c:numRef>
          </c:cat>
          <c:val>
            <c:numRef>
              <c:f>'Prod. vino graf'!$AA$23:$AA$41</c:f>
              <c:numCache/>
            </c:numRef>
          </c:val>
          <c:smooth val="0"/>
        </c:ser>
        <c:marker val="1"/>
        <c:axId val="25432356"/>
        <c:axId val="66449685"/>
      </c:lineChart>
      <c:catAx>
        <c:axId val="254323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6449685"/>
        <c:crosses val="autoZero"/>
        <c:auto val="1"/>
        <c:lblOffset val="100"/>
        <c:tickLblSkip val="1"/>
        <c:noMultiLvlLbl val="0"/>
      </c:catAx>
      <c:valAx>
        <c:axId val="6644968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5432356"/>
        <c:crossesAt val="1"/>
        <c:crossBetween val="between"/>
        <c:dispUnits>
          <c:builtInUnit val="millions"/>
        </c:dispUnits>
      </c:valAx>
      <c:spPr>
        <a:solidFill>
          <a:srgbClr val="FFFFFF"/>
        </a:solidFill>
        <a:ln w="3175">
          <a:noFill/>
        </a:ln>
      </c:spPr>
    </c:plotArea>
    <c:legend>
      <c:legendPos val="r"/>
      <c:layout>
        <c:manualLayout>
          <c:xMode val="edge"/>
          <c:yMode val="edge"/>
          <c:x val="0.123"/>
          <c:y val="0.8865"/>
          <c:w val="0.82575"/>
          <c:h val="0.078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825"/>
          <c:y val="-0.014"/>
        </c:manualLayout>
      </c:layout>
      <c:spPr>
        <a:noFill/>
        <a:ln w="3175">
          <a:noFill/>
        </a:ln>
      </c:spPr>
    </c:title>
    <c:plotArea>
      <c:layout>
        <c:manualLayout>
          <c:xMode val="edge"/>
          <c:yMode val="edge"/>
          <c:x val="0.0655"/>
          <c:y val="0.08125"/>
          <c:w val="0.919"/>
          <c:h val="0.74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comparativos'!$O$5:$O$73</c:f>
              <c:strCache/>
            </c:strRef>
          </c:cat>
          <c:val>
            <c:numRef>
              <c:f>'precios comparativos'!$P$5:$P$73</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comparativos'!$O$5:$O$73</c:f>
              <c:strCache/>
            </c:strRef>
          </c:cat>
          <c:val>
            <c:numRef>
              <c:f>'precios comparativos'!$Q$5:$Q$73</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comparativos'!$O$5:$O$73</c:f>
              <c:strCache/>
            </c:strRef>
          </c:cat>
          <c:val>
            <c:numRef>
              <c:f>'precios comparativos'!$R$5:$R$73</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comparativos'!$O$5:$O$73</c:f>
              <c:strCache/>
            </c:strRef>
          </c:cat>
          <c:val>
            <c:numRef>
              <c:f>'precios comparativos'!$S$5:$S$73</c:f>
              <c:numCache/>
            </c:numRef>
          </c:val>
          <c:smooth val="0"/>
        </c:ser>
        <c:marker val="1"/>
        <c:axId val="47992674"/>
        <c:axId val="49610267"/>
      </c:lineChart>
      <c:dateAx>
        <c:axId val="47992674"/>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9610267"/>
        <c:crosses val="autoZero"/>
        <c:auto val="0"/>
        <c:baseTimeUnit val="months"/>
        <c:majorUnit val="3"/>
        <c:majorTimeUnit val="months"/>
        <c:minorUnit val="1"/>
        <c:minorTimeUnit val="months"/>
        <c:noMultiLvlLbl val="0"/>
      </c:dateAx>
      <c:valAx>
        <c:axId val="49610267"/>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$/hectolitro</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7992674"/>
        <c:crossesAt val="1"/>
        <c:crossBetween val="between"/>
        <c:dispUnits/>
      </c:valAx>
      <c:spPr>
        <a:solidFill>
          <a:srgbClr val="FFFFFF"/>
        </a:solidFill>
        <a:ln w="3175">
          <a:noFill/>
        </a:ln>
      </c:spPr>
    </c:plotArea>
    <c:legend>
      <c:legendPos val="r"/>
      <c:layout>
        <c:manualLayout>
          <c:xMode val="edge"/>
          <c:yMode val="edge"/>
          <c:x val="0.10675"/>
          <c:y val="0.81225"/>
          <c:w val="0.84575"/>
          <c:h val="0.063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75"/>
          <c:w val="0.91175"/>
          <c:h val="0.85025"/>
        </c:manualLayout>
      </c:layout>
      <c:lineChart>
        <c:grouping val="standard"/>
        <c:varyColors val="0"/>
        <c:ser>
          <c:idx val="0"/>
          <c:order val="0"/>
          <c:tx>
            <c:strRef>
              <c:f>'Gráficos_Vino_ DO'!$U$9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3556430"/>
        <c:axId val="36027607"/>
      </c:lineChart>
      <c:catAx>
        <c:axId val="3556430"/>
        <c:scaling>
          <c:orientation val="minMax"/>
        </c:scaling>
        <c:axPos val="b"/>
        <c:delete val="0"/>
        <c:numFmt formatCode="General" sourceLinked="1"/>
        <c:majorTickMark val="out"/>
        <c:minorTickMark val="none"/>
        <c:tickLblPos val="nextTo"/>
        <c:spPr>
          <a:ln w="3175">
            <a:solidFill>
              <a:srgbClr val="808080"/>
            </a:solidFill>
          </a:ln>
        </c:spPr>
        <c:crossAx val="36027607"/>
        <c:crosses val="autoZero"/>
        <c:auto val="1"/>
        <c:lblOffset val="100"/>
        <c:tickLblSkip val="1"/>
        <c:noMultiLvlLbl val="0"/>
      </c:catAx>
      <c:valAx>
        <c:axId val="36027607"/>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5643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445"/>
          <c:w val="0.91825"/>
          <c:h val="0.82025"/>
        </c:manualLayout>
      </c:layout>
      <c:lineChart>
        <c:grouping val="standard"/>
        <c:varyColors val="0"/>
        <c:ser>
          <c:idx val="0"/>
          <c:order val="0"/>
          <c:tx>
            <c:strRef>
              <c:f>'Gráficos_Vino_ DO'!$U$17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38167644"/>
        <c:axId val="33119853"/>
      </c:lineChart>
      <c:catAx>
        <c:axId val="38167644"/>
        <c:scaling>
          <c:orientation val="minMax"/>
        </c:scaling>
        <c:axPos val="b"/>
        <c:delete val="0"/>
        <c:numFmt formatCode="General" sourceLinked="1"/>
        <c:majorTickMark val="out"/>
        <c:minorTickMark val="none"/>
        <c:tickLblPos val="nextTo"/>
        <c:spPr>
          <a:ln w="3175">
            <a:solidFill>
              <a:srgbClr val="808080"/>
            </a:solidFill>
          </a:ln>
        </c:spPr>
        <c:crossAx val="33119853"/>
        <c:crosses val="autoZero"/>
        <c:auto val="1"/>
        <c:lblOffset val="100"/>
        <c:tickLblSkip val="1"/>
        <c:noMultiLvlLbl val="0"/>
      </c:catAx>
      <c:valAx>
        <c:axId val="33119853"/>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6764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3825"/>
        </c:manualLayout>
      </c:layout>
      <c:spPr>
        <a:noFill/>
        <a:ln w="3175">
          <a:noFill/>
        </a:ln>
      </c:spPr>
    </c:title>
    <c:plotArea>
      <c:layout>
        <c:manualLayout>
          <c:xMode val="edge"/>
          <c:yMode val="edge"/>
          <c:x val="0.026"/>
          <c:y val="0.13275"/>
          <c:w val="0.874"/>
          <c:h val="0.82225"/>
        </c:manualLayout>
      </c:layout>
      <c:lineChart>
        <c:grouping val="standard"/>
        <c:varyColors val="0"/>
        <c:ser>
          <c:idx val="0"/>
          <c:order val="0"/>
          <c:tx>
            <c:strRef>
              <c:f>'Gráficos_Vino_ DO'!$U$25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0951642"/>
        <c:axId val="3617843"/>
      </c:lineChart>
      <c:catAx>
        <c:axId val="20951642"/>
        <c:scaling>
          <c:orientation val="minMax"/>
        </c:scaling>
        <c:axPos val="b"/>
        <c:delete val="0"/>
        <c:numFmt formatCode="#,##0" sourceLinked="0"/>
        <c:majorTickMark val="out"/>
        <c:minorTickMark val="none"/>
        <c:tickLblPos val="nextTo"/>
        <c:spPr>
          <a:ln w="3175">
            <a:solidFill>
              <a:srgbClr val="808080"/>
            </a:solidFill>
          </a:ln>
        </c:spPr>
        <c:crossAx val="3617843"/>
        <c:crosses val="autoZero"/>
        <c:auto val="1"/>
        <c:lblOffset val="100"/>
        <c:tickLblSkip val="1"/>
        <c:noMultiLvlLbl val="0"/>
      </c:catAx>
      <c:valAx>
        <c:axId val="3617843"/>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5164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025"/>
          <c:w val="0.9595"/>
          <c:h val="0.83075"/>
        </c:manualLayout>
      </c:layout>
      <c:lineChart>
        <c:grouping val="standard"/>
        <c:varyColors val="0"/>
        <c:ser>
          <c:idx val="0"/>
          <c:order val="0"/>
          <c:tx>
            <c:strRef>
              <c:f>Gráficos_Vino_Granel!$P$4</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37808584"/>
        <c:axId val="22707113"/>
      </c:lineChart>
      <c:catAx>
        <c:axId val="37808584"/>
        <c:scaling>
          <c:orientation val="minMax"/>
        </c:scaling>
        <c:axPos val="b"/>
        <c:delete val="0"/>
        <c:numFmt formatCode="General" sourceLinked="1"/>
        <c:majorTickMark val="out"/>
        <c:minorTickMark val="none"/>
        <c:tickLblPos val="nextTo"/>
        <c:spPr>
          <a:ln w="3175">
            <a:solidFill>
              <a:srgbClr val="808080"/>
            </a:solidFill>
          </a:ln>
        </c:spPr>
        <c:crossAx val="22707113"/>
        <c:crosses val="autoZero"/>
        <c:auto val="1"/>
        <c:lblOffset val="100"/>
        <c:tickLblSkip val="1"/>
        <c:noMultiLvlLbl val="0"/>
      </c:catAx>
      <c:valAx>
        <c:axId val="22707113"/>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80858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325"/>
          <c:y val="-0.00975"/>
        </c:manualLayout>
      </c:layout>
      <c:spPr>
        <a:noFill/>
        <a:ln w="3175">
          <a:noFill/>
        </a:ln>
      </c:spPr>
    </c:title>
    <c:plotArea>
      <c:layout>
        <c:manualLayout>
          <c:xMode val="edge"/>
          <c:yMode val="edge"/>
          <c:x val="0.01925"/>
          <c:y val="0.14525"/>
          <c:w val="0.9215"/>
          <c:h val="0.8395"/>
        </c:manualLayout>
      </c:layout>
      <c:lineChart>
        <c:grouping val="standard"/>
        <c:varyColors val="0"/>
        <c:ser>
          <c:idx val="0"/>
          <c:order val="0"/>
          <c:tx>
            <c:strRef>
              <c:f>Gráficos_Vino_Granel!$P$8</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54526502"/>
        <c:axId val="37764687"/>
      </c:lineChart>
      <c:catAx>
        <c:axId val="54526502"/>
        <c:scaling>
          <c:orientation val="minMax"/>
        </c:scaling>
        <c:axPos val="b"/>
        <c:delete val="0"/>
        <c:numFmt formatCode="General" sourceLinked="1"/>
        <c:majorTickMark val="out"/>
        <c:minorTickMark val="none"/>
        <c:tickLblPos val="nextTo"/>
        <c:spPr>
          <a:ln w="3175">
            <a:solidFill>
              <a:srgbClr val="808080"/>
            </a:solidFill>
          </a:ln>
        </c:spPr>
        <c:crossAx val="37764687"/>
        <c:crosses val="autoZero"/>
        <c:auto val="1"/>
        <c:lblOffset val="100"/>
        <c:tickLblSkip val="1"/>
        <c:noMultiLvlLbl val="0"/>
      </c:catAx>
      <c:valAx>
        <c:axId val="37764687"/>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5265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49"/>
          <c:w val="0.928"/>
          <c:h val="0.838"/>
        </c:manualLayout>
      </c:layout>
      <c:lineChart>
        <c:grouping val="standard"/>
        <c:varyColors val="0"/>
        <c:ser>
          <c:idx val="0"/>
          <c:order val="0"/>
          <c:tx>
            <c:strRef>
              <c:f>Gráficos_Vino_Granel!$P$16</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21434100"/>
        <c:axId val="17609125"/>
      </c:lineChart>
      <c:catAx>
        <c:axId val="21434100"/>
        <c:scaling>
          <c:orientation val="minMax"/>
        </c:scaling>
        <c:axPos val="b"/>
        <c:delete val="0"/>
        <c:numFmt formatCode="General" sourceLinked="1"/>
        <c:majorTickMark val="out"/>
        <c:minorTickMark val="none"/>
        <c:tickLblPos val="nextTo"/>
        <c:spPr>
          <a:ln w="3175">
            <a:solidFill>
              <a:srgbClr val="808080"/>
            </a:solidFill>
          </a:ln>
        </c:spPr>
        <c:crossAx val="17609125"/>
        <c:crosses val="autoZero"/>
        <c:auto val="1"/>
        <c:lblOffset val="100"/>
        <c:tickLblSkip val="1"/>
        <c:noMultiLvlLbl val="0"/>
      </c:catAx>
      <c:valAx>
        <c:axId val="17609125"/>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341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0725"/>
        </c:manualLayout>
      </c:layout>
      <c:spPr>
        <a:noFill/>
        <a:ln w="3175">
          <a:noFill/>
        </a:ln>
      </c:spPr>
    </c:title>
    <c:plotArea>
      <c:layout>
        <c:manualLayout>
          <c:xMode val="edge"/>
          <c:yMode val="edge"/>
          <c:x val="0.01925"/>
          <c:y val="0.1425"/>
          <c:w val="0.915"/>
          <c:h val="0.8265"/>
        </c:manualLayout>
      </c:layout>
      <c:lineChart>
        <c:grouping val="standard"/>
        <c:varyColors val="0"/>
        <c:ser>
          <c:idx val="0"/>
          <c:order val="0"/>
          <c:tx>
            <c:strRef>
              <c:f>Gráficos_Vino_Granel!$P$23</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40902578"/>
        <c:axId val="45324075"/>
      </c:lineChart>
      <c:catAx>
        <c:axId val="40902578"/>
        <c:scaling>
          <c:orientation val="minMax"/>
        </c:scaling>
        <c:axPos val="b"/>
        <c:delete val="0"/>
        <c:numFmt formatCode="General" sourceLinked="1"/>
        <c:majorTickMark val="out"/>
        <c:minorTickMark val="none"/>
        <c:tickLblPos val="nextTo"/>
        <c:spPr>
          <a:ln w="3175">
            <a:solidFill>
              <a:srgbClr val="808080"/>
            </a:solidFill>
          </a:ln>
        </c:spPr>
        <c:crossAx val="45324075"/>
        <c:crosses val="autoZero"/>
        <c:auto val="1"/>
        <c:lblOffset val="100"/>
        <c:tickLblSkip val="1"/>
        <c:noMultiLvlLbl val="0"/>
      </c:catAx>
      <c:valAx>
        <c:axId val="45324075"/>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90257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3"/>
          <c:w val="0.88675"/>
          <c:h val="0.8515"/>
        </c:manualLayout>
      </c:layout>
      <c:lineChart>
        <c:grouping val="standard"/>
        <c:varyColors val="0"/>
        <c:ser>
          <c:idx val="0"/>
          <c:order val="0"/>
          <c:tx>
            <c:strRef>
              <c:f>Gráficos_Vino_espumoso!$S$5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39329760"/>
        <c:axId val="66821217"/>
      </c:lineChart>
      <c:catAx>
        <c:axId val="39329760"/>
        <c:scaling>
          <c:orientation val="minMax"/>
        </c:scaling>
        <c:axPos val="b"/>
        <c:delete val="0"/>
        <c:numFmt formatCode="General" sourceLinked="1"/>
        <c:majorTickMark val="out"/>
        <c:minorTickMark val="none"/>
        <c:tickLblPos val="nextTo"/>
        <c:spPr>
          <a:ln w="3175">
            <a:solidFill>
              <a:srgbClr val="808080"/>
            </a:solidFill>
          </a:ln>
        </c:spPr>
        <c:crossAx val="66821217"/>
        <c:crosses val="autoZero"/>
        <c:auto val="1"/>
        <c:lblOffset val="100"/>
        <c:tickLblSkip val="1"/>
        <c:noMultiLvlLbl val="0"/>
      </c:catAx>
      <c:valAx>
        <c:axId val="66821217"/>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32976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2</xdr:col>
      <xdr:colOff>371475</xdr:colOff>
      <xdr:row>8</xdr:row>
      <xdr:rowOff>142875</xdr:rowOff>
    </xdr:to>
    <xdr:pic>
      <xdr:nvPicPr>
        <xdr:cNvPr id="1" name="Picture 2" descr="LOGO_ODEPA"/>
        <xdr:cNvPicPr preferRelativeResize="1">
          <a:picLocks noChangeAspect="1"/>
        </xdr:cNvPicPr>
      </xdr:nvPicPr>
      <xdr:blipFill>
        <a:blip r:embed="rId1"/>
        <a:stretch>
          <a:fillRect/>
        </a:stretch>
      </xdr:blipFill>
      <xdr:spPr>
        <a:xfrm>
          <a:off x="66675" y="13335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twoCellAnchor editAs="oneCell">
    <xdr:from>
      <xdr:col>3</xdr:col>
      <xdr:colOff>257175</xdr:colOff>
      <xdr:row>79</xdr:row>
      <xdr:rowOff>47625</xdr:rowOff>
    </xdr:from>
    <xdr:to>
      <xdr:col>7</xdr:col>
      <xdr:colOff>285750</xdr:colOff>
      <xdr:row>84</xdr:row>
      <xdr:rowOff>171450</xdr:rowOff>
    </xdr:to>
    <xdr:pic>
      <xdr:nvPicPr>
        <xdr:cNvPr id="4" name="Imagen 5"/>
        <xdr:cNvPicPr preferRelativeResize="1">
          <a:picLocks noChangeAspect="1"/>
        </xdr:cNvPicPr>
      </xdr:nvPicPr>
      <xdr:blipFill>
        <a:blip r:embed="rId4"/>
        <a:stretch>
          <a:fillRect/>
        </a:stretch>
      </xdr:blipFill>
      <xdr:spPr>
        <a:xfrm>
          <a:off x="2400300" y="15697200"/>
          <a:ext cx="3581400" cy="8477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0.9675</cdr:y>
    </cdr:from>
    <cdr:to>
      <cdr:x>-0.00875</cdr:x>
      <cdr:y>0.9675</cdr:y>
    </cdr:to>
    <cdr:sp>
      <cdr:nvSpPr>
        <cdr:cNvPr id="1" name="1 CuadroTexto"/>
        <cdr:cNvSpPr txBox="1">
          <a:spLocks noChangeArrowheads="1"/>
        </cdr:cNvSpPr>
      </cdr:nvSpPr>
      <cdr:spPr>
        <a:xfrm>
          <a:off x="-47624" y="28765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0.96075</cdr:y>
    </cdr:from>
    <cdr:to>
      <cdr:x>-0.00875</cdr:x>
      <cdr:y>0.96075</cdr:y>
    </cdr:to>
    <cdr:sp>
      <cdr:nvSpPr>
        <cdr:cNvPr id="1" name="1 CuadroTexto"/>
        <cdr:cNvSpPr txBox="1">
          <a:spLocks noChangeArrowheads="1"/>
        </cdr:cNvSpPr>
      </cdr:nvSpPr>
      <cdr:spPr>
        <a:xfrm>
          <a:off x="-47624" y="26574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0.95925</cdr:y>
    </cdr:from>
    <cdr:to>
      <cdr:x>-0.00875</cdr:x>
      <cdr:y>0.95875</cdr:y>
    </cdr:to>
    <cdr:sp>
      <cdr:nvSpPr>
        <cdr:cNvPr id="1" name="1 CuadroTexto"/>
        <cdr:cNvSpPr txBox="1">
          <a:spLocks noChangeArrowheads="1"/>
        </cdr:cNvSpPr>
      </cdr:nvSpPr>
      <cdr:spPr>
        <a:xfrm>
          <a:off x="-47624" y="25717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123825</xdr:rowOff>
    </xdr:from>
    <xdr:to>
      <xdr:col>6</xdr:col>
      <xdr:colOff>809625</xdr:colOff>
      <xdr:row>33</xdr:row>
      <xdr:rowOff>28575</xdr:rowOff>
    </xdr:to>
    <xdr:graphicFrame>
      <xdr:nvGraphicFramePr>
        <xdr:cNvPr id="2" name="6 Gráfico"/>
        <xdr:cNvGraphicFramePr/>
      </xdr:nvGraphicFramePr>
      <xdr:xfrm>
        <a:off x="0" y="3019425"/>
        <a:ext cx="5838825" cy="2981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152400</xdr:rowOff>
    </xdr:from>
    <xdr:to>
      <xdr:col>6</xdr:col>
      <xdr:colOff>828675</xdr:colOff>
      <xdr:row>49</xdr:row>
      <xdr:rowOff>28575</xdr:rowOff>
    </xdr:to>
    <xdr:graphicFrame>
      <xdr:nvGraphicFramePr>
        <xdr:cNvPr id="3" name="11 Gráfico"/>
        <xdr:cNvGraphicFramePr/>
      </xdr:nvGraphicFramePr>
      <xdr:xfrm>
        <a:off x="0" y="612457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50</xdr:row>
      <xdr:rowOff>0</xdr:rowOff>
    </xdr:from>
    <xdr:to>
      <xdr:col>6</xdr:col>
      <xdr:colOff>828675</xdr:colOff>
      <xdr:row>64</xdr:row>
      <xdr:rowOff>142875</xdr:rowOff>
    </xdr:to>
    <xdr:graphicFrame>
      <xdr:nvGraphicFramePr>
        <xdr:cNvPr id="4" name="13 Gráfico"/>
        <xdr:cNvGraphicFramePr/>
      </xdr:nvGraphicFramePr>
      <xdr:xfrm>
        <a:off x="0" y="9048750"/>
        <a:ext cx="5857875" cy="26860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-0.00875</cdr:x>
      <cdr:y>-0.0185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-0.0185</cdr:y>
    </cdr:from>
    <cdr:to>
      <cdr:x>-0.00875</cdr:x>
      <cdr:y>-0.0185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0.958</cdr:y>
    </cdr:from>
    <cdr:to>
      <cdr:x>-0.00875</cdr:x>
      <cdr:y>0.958</cdr:y>
    </cdr:to>
    <cdr:sp>
      <cdr:nvSpPr>
        <cdr:cNvPr id="3" name="1 CuadroTexto"/>
        <cdr:cNvSpPr txBox="1">
          <a:spLocks noChangeArrowheads="1"/>
        </cdr:cNvSpPr>
      </cdr:nvSpPr>
      <cdr:spPr>
        <a:xfrm>
          <a:off x="-47624" y="270510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-0.00875</cdr:x>
      <cdr:y>-0.0175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-0.0175</cdr:y>
    </cdr:from>
    <cdr:to>
      <cdr:x>-0.00875</cdr:x>
      <cdr:y>-0.0175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0.98175</cdr:y>
    </cdr:from>
    <cdr:to>
      <cdr:x>-0.00875</cdr:x>
      <cdr:y>0.9795</cdr:y>
    </cdr:to>
    <cdr:sp>
      <cdr:nvSpPr>
        <cdr:cNvPr id="3" name="1 CuadroTexto"/>
        <cdr:cNvSpPr txBox="1">
          <a:spLocks noChangeArrowheads="1"/>
        </cdr:cNvSpPr>
      </cdr:nvSpPr>
      <cdr:spPr>
        <a:xfrm>
          <a:off x="-47624" y="2828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0.96575</cdr:y>
    </cdr:from>
    <cdr:to>
      <cdr:x>-0.00875</cdr:x>
      <cdr:y>0.966</cdr:y>
    </cdr:to>
    <cdr:sp>
      <cdr:nvSpPr>
        <cdr:cNvPr id="1" name="1 CuadroTexto"/>
        <cdr:cNvSpPr txBox="1">
          <a:spLocks noChangeArrowheads="1"/>
        </cdr:cNvSpPr>
      </cdr:nvSpPr>
      <cdr:spPr>
        <a:xfrm>
          <a:off x="-47624" y="26765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0.976</cdr:y>
    </cdr:from>
    <cdr:to>
      <cdr:x>-0.00875</cdr:x>
      <cdr:y>0.97625</cdr:y>
    </cdr:to>
    <cdr:sp>
      <cdr:nvSpPr>
        <cdr:cNvPr id="1" name="1 CuadroTexto"/>
        <cdr:cNvSpPr txBox="1">
          <a:spLocks noChangeArrowheads="1"/>
        </cdr:cNvSpPr>
      </cdr:nvSpPr>
      <cdr:spPr>
        <a:xfrm>
          <a:off x="-47624" y="26479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0.94625</cdr:y>
    </cdr:from>
    <cdr:to>
      <cdr:x>0.94575</cdr:x>
      <cdr:y>1</cdr:y>
    </cdr:to>
    <cdr:sp>
      <cdr:nvSpPr>
        <cdr:cNvPr id="1" name="1 CuadroTexto"/>
        <cdr:cNvSpPr txBox="1">
          <a:spLocks noChangeArrowheads="1"/>
        </cdr:cNvSpPr>
      </cdr:nvSpPr>
      <cdr:spPr>
        <a:xfrm>
          <a:off x="0" y="3000375"/>
          <a:ext cx="84772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57150</xdr:rowOff>
    </xdr:from>
    <xdr:to>
      <xdr:col>1</xdr:col>
      <xdr:colOff>476250</xdr:colOff>
      <xdr:row>51</xdr:row>
      <xdr:rowOff>123825</xdr:rowOff>
    </xdr:to>
    <xdr:pic>
      <xdr:nvPicPr>
        <xdr:cNvPr id="1" name="Picture 41" descr="pie"/>
        <xdr:cNvPicPr preferRelativeResize="1">
          <a:picLocks noChangeAspect="1"/>
        </xdr:cNvPicPr>
      </xdr:nvPicPr>
      <xdr:blipFill>
        <a:blip r:embed="rId1"/>
        <a:stretch>
          <a:fillRect/>
        </a:stretch>
      </xdr:blipFill>
      <xdr:spPr>
        <a:xfrm>
          <a:off x="0" y="9972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0.93725</cdr:y>
    </cdr:from>
    <cdr:to>
      <cdr:x>0.94325</cdr:x>
      <cdr:y>0.98775</cdr:y>
    </cdr:to>
    <cdr:sp>
      <cdr:nvSpPr>
        <cdr:cNvPr id="1" name="1 CuadroTexto"/>
        <cdr:cNvSpPr txBox="1">
          <a:spLocks noChangeArrowheads="1"/>
        </cdr:cNvSpPr>
      </cdr:nvSpPr>
      <cdr:spPr>
        <a:xfrm>
          <a:off x="-19049" y="2914650"/>
          <a:ext cx="8524875" cy="1619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18</xdr:row>
      <xdr:rowOff>200025</xdr:rowOff>
    </xdr:from>
    <xdr:to>
      <xdr:col>10</xdr:col>
      <xdr:colOff>685800</xdr:colOff>
      <xdr:row>36</xdr:row>
      <xdr:rowOff>0</xdr:rowOff>
    </xdr:to>
    <xdr:graphicFrame>
      <xdr:nvGraphicFramePr>
        <xdr:cNvPr id="2" name="2 Gráfico"/>
        <xdr:cNvGraphicFramePr/>
      </xdr:nvGraphicFramePr>
      <xdr:xfrm>
        <a:off x="47625" y="3457575"/>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0.91</cdr:y>
    </cdr:from>
    <cdr:to>
      <cdr:x>0.3195</cdr:x>
      <cdr:y>0.997</cdr:y>
    </cdr:to>
    <cdr:sp>
      <cdr:nvSpPr>
        <cdr:cNvPr id="1" name="1 Rectángulo redondeado"/>
        <cdr:cNvSpPr>
          <a:spLocks/>
        </cdr:cNvSpPr>
      </cdr:nvSpPr>
      <cdr:spPr>
        <a:xfrm>
          <a:off x="85725" y="3048000"/>
          <a:ext cx="1524000" cy="295275"/>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0.977</cdr:y>
    </cdr:from>
    <cdr:to>
      <cdr:x>-0.01</cdr:x>
      <cdr:y>0.97575</cdr:y>
    </cdr:to>
    <cdr:sp>
      <cdr:nvSpPr>
        <cdr:cNvPr id="1" name="2 CuadroTexto"/>
        <cdr:cNvSpPr txBox="1">
          <a:spLocks noChangeArrowheads="1"/>
        </cdr:cNvSpPr>
      </cdr:nvSpPr>
      <cdr:spPr>
        <a:xfrm>
          <a:off x="-47624" y="3524250"/>
          <a:ext cx="0" cy="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161925</xdr:rowOff>
    </xdr:from>
    <xdr:to>
      <xdr:col>6</xdr:col>
      <xdr:colOff>561975</xdr:colOff>
      <xdr:row>19</xdr:row>
      <xdr:rowOff>76200</xdr:rowOff>
    </xdr:to>
    <xdr:graphicFrame>
      <xdr:nvGraphicFramePr>
        <xdr:cNvPr id="1" name="2 Gráfico"/>
        <xdr:cNvGraphicFramePr/>
      </xdr:nvGraphicFramePr>
      <xdr:xfrm>
        <a:off x="342900" y="161925"/>
        <a:ext cx="5076825"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0.885</cdr:y>
    </cdr:from>
    <cdr:to>
      <cdr:x>0.9855</cdr:x>
      <cdr:y>0.988</cdr:y>
    </cdr:to>
    <cdr:sp>
      <cdr:nvSpPr>
        <cdr:cNvPr id="1" name="1 Rectángulo redondeado"/>
        <cdr:cNvSpPr>
          <a:spLocks/>
        </cdr:cNvSpPr>
      </cdr:nvSpPr>
      <cdr:spPr>
        <a:xfrm>
          <a:off x="76200" y="3657600"/>
          <a:ext cx="5724525" cy="42862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123825</xdr:rowOff>
    </xdr:from>
    <xdr:to>
      <xdr:col>0</xdr:col>
      <xdr:colOff>8086725</xdr:colOff>
      <xdr:row>41</xdr:row>
      <xdr:rowOff>19050</xdr:rowOff>
    </xdr:to>
    <xdr:sp>
      <xdr:nvSpPr>
        <xdr:cNvPr id="1" name="1 CuadroTexto"/>
        <xdr:cNvSpPr txBox="1">
          <a:spLocks noChangeArrowheads="1"/>
        </xdr:cNvSpPr>
      </xdr:nvSpPr>
      <xdr:spPr>
        <a:xfrm>
          <a:off x="76200" y="495300"/>
          <a:ext cx="8020050" cy="6953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1. Exportaciones de</a:t>
          </a:r>
          <a:r>
            <a:rPr lang="en-US" cap="none" sz="1100" b="1" i="0" u="none" baseline="0">
              <a:solidFill>
                <a:srgbClr val="000000"/>
              </a:solidFill>
              <a:latin typeface="Arial"/>
              <a:ea typeface="Arial"/>
              <a:cs typeface="Arial"/>
            </a:rPr>
            <a:t> vinos y mostos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vinos y mostos de septiembre último volvieron a presentar un buen comportamiento en términos de volúmenes, contribuyendo a aliviar la presión de oferta de vino a granel que se advertía en el mercado nacional.
</a:t>
          </a:r>
          <a:r>
            <a:rPr lang="en-US" cap="none" sz="1100" b="0" i="0" u="none" baseline="0">
              <a:solidFill>
                <a:srgbClr val="000000"/>
              </a:solidFill>
              <a:latin typeface="Arial"/>
              <a:ea typeface="Arial"/>
              <a:cs typeface="Arial"/>
            </a:rPr>
            <a:t>En efecto, el volumen total de vinos y mostos exportado en dicho mes fue 20,5% mayor que el de igual mes de 2014, acumulándose durante lo que va transcurrido del</a:t>
          </a:r>
          <a:r>
            <a:rPr lang="en-US" cap="none" sz="1100" b="0" i="0" u="none" baseline="0">
              <a:solidFill>
                <a:srgbClr val="000000"/>
              </a:solidFill>
              <a:latin typeface="Arial"/>
              <a:ea typeface="Arial"/>
              <a:cs typeface="Arial"/>
            </a:rPr>
            <a:t> año 2015 un 7,6% de incremento. A esta variación han contribuido particularmente los aumentos de 5,5% y de 15,6% que se aprecian en los volúmenes exportados de vinos embotellados y de vinos a granel, respectivamente, que son las categorías más importantes dentro del rubro vitivinícola.
</a:t>
          </a:r>
          <a:r>
            <a:rPr lang="en-US" cap="none" sz="1100" b="0" i="0" u="none" baseline="0">
              <a:solidFill>
                <a:srgbClr val="000000"/>
              </a:solidFill>
              <a:latin typeface="Arial"/>
              <a:ea typeface="Arial"/>
              <a:cs typeface="Arial"/>
            </a:rPr>
            <a:t>En términos de valor, sin embargo, las variaciones han sido menos positivas, registrándose algunas disminuciones, lo que se debe a la evolución a la baja que han presentado los precios medios de todos estos productos. Estos últimos han bajado más de 4% en todas las categorías; no obstante, cabe destacar que los exportadores se han visto favorecidos por la trayectoria que ha tenido el valor del dólar en el último tiempo, de modo que sus retornos unitarios en pesos chilenos generalmente han terminado siendo mejores que los del año pasado en períodos equivalentes.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-0.01825</cdr:y>
    </cdr:from>
    <cdr:to>
      <cdr:x>-0.00875</cdr:x>
      <cdr:y>-0.01825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-0.01825</cdr:y>
    </cdr:from>
    <cdr:to>
      <cdr:x>-0.00875</cdr:x>
      <cdr:y>-0.01825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-0.01825</cdr:y>
    </cdr:from>
    <cdr:to>
      <cdr:x>-0.00875</cdr:x>
      <cdr:y>-0.01825</cdr:y>
    </cdr:to>
    <cdr:pic>
      <cdr:nvPicPr>
        <cdr:cNvPr id="3"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0.96825</cdr:y>
    </cdr:from>
    <cdr:to>
      <cdr:x>-0.00875</cdr:x>
      <cdr:y>0.96775</cdr:y>
    </cdr:to>
    <cdr:sp>
      <cdr:nvSpPr>
        <cdr:cNvPr id="4" name="1 CuadroTexto"/>
        <cdr:cNvSpPr txBox="1">
          <a:spLocks noChangeArrowheads="1"/>
        </cdr:cNvSpPr>
      </cdr:nvSpPr>
      <cdr:spPr>
        <a:xfrm>
          <a:off x="-47624" y="26860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-0.009</cdr:x>
      <cdr:y>-0.02</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0.95925</cdr:y>
    </cdr:from>
    <cdr:to>
      <cdr:x>-0.009</cdr:x>
      <cdr:y>0.95925</cdr:y>
    </cdr:to>
    <cdr:sp>
      <cdr:nvSpPr>
        <cdr:cNvPr id="2" name="1 CuadroTexto"/>
        <cdr:cNvSpPr txBox="1">
          <a:spLocks noChangeArrowheads="1"/>
        </cdr:cNvSpPr>
      </cdr:nvSpPr>
      <cdr:spPr>
        <a:xfrm>
          <a:off x="-47624" y="25431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0.9585</cdr:y>
    </cdr:from>
    <cdr:to>
      <cdr:x>-0.00875</cdr:x>
      <cdr:y>0.959</cdr:y>
    </cdr:to>
    <cdr:sp>
      <cdr:nvSpPr>
        <cdr:cNvPr id="1" name="1 CuadroTexto"/>
        <cdr:cNvSpPr txBox="1">
          <a:spLocks noChangeArrowheads="1"/>
        </cdr:cNvSpPr>
      </cdr:nvSpPr>
      <cdr:spPr>
        <a:xfrm>
          <a:off x="-47624" y="2447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-0.01975</cdr:y>
    </cdr:from>
    <cdr:to>
      <cdr:x>-0.009</cdr:x>
      <cdr:y>-0.01975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-0.01975</cdr:y>
    </cdr:from>
    <cdr:to>
      <cdr:x>-0.009</cdr:x>
      <cdr:y>-0.01975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0.95675</cdr:y>
    </cdr:from>
    <cdr:to>
      <cdr:x>-0.009</cdr:x>
      <cdr:y>0.95725</cdr:y>
    </cdr:to>
    <cdr:sp>
      <cdr:nvSpPr>
        <cdr:cNvPr id="3" name="1 CuadroTexto"/>
        <cdr:cNvSpPr txBox="1">
          <a:spLocks noChangeArrowheads="1"/>
        </cdr:cNvSpPr>
      </cdr:nvSpPr>
      <cdr:spPr>
        <a:xfrm>
          <a:off x="-47624" y="24669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0.928</cdr:y>
    </cdr:from>
    <cdr:to>
      <cdr:x>0.758</cdr:x>
      <cdr:y>1</cdr:y>
    </cdr:to>
    <cdr:sp>
      <cdr:nvSpPr>
        <cdr:cNvPr id="1" name="1 CuadroTexto"/>
        <cdr:cNvSpPr txBox="1">
          <a:spLocks noChangeArrowheads="1"/>
        </cdr:cNvSpPr>
      </cdr:nvSpPr>
      <cdr:spPr>
        <a:xfrm>
          <a:off x="47625" y="2609850"/>
          <a:ext cx="4352925" cy="2571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view="pageBreakPreview" zoomScaleSheetLayoutView="100" zoomScalePageLayoutView="0" workbookViewId="0" topLeftCell="A1">
      <selection activeCell="A48" sqref="A48"/>
    </sheetView>
  </sheetViews>
  <sheetFormatPr defaultColWidth="11.00390625" defaultRowHeight="14.25"/>
  <cols>
    <col min="1" max="1" width="8.75390625" style="25" customWidth="1"/>
    <col min="2" max="2" width="10.00390625" style="25" customWidth="1"/>
    <col min="3" max="3" width="9.375" style="25" customWidth="1"/>
    <col min="4" max="5" width="11.00390625" style="25" customWidth="1"/>
    <col min="6" max="6" width="14.875" style="25" customWidth="1"/>
    <col min="7" max="7" width="9.75390625" style="25" customWidth="1"/>
    <col min="8" max="8" width="3.875" style="25" customWidth="1"/>
    <col min="9" max="13" width="11.00390625" style="25" customWidth="1"/>
    <col min="14" max="16384" width="11.00390625" style="25" customWidth="1"/>
  </cols>
  <sheetData>
    <row r="1" spans="1:7" ht="15.75">
      <c r="A1" s="23"/>
      <c r="B1" s="24"/>
      <c r="C1" s="24"/>
      <c r="D1" s="24"/>
      <c r="E1" s="24"/>
      <c r="F1" s="24"/>
      <c r="G1" s="24"/>
    </row>
    <row r="2" spans="1:7" ht="15">
      <c r="A2" s="24"/>
      <c r="B2" s="24"/>
      <c r="C2" s="24"/>
      <c r="D2" s="24"/>
      <c r="E2" s="24"/>
      <c r="F2" s="24"/>
      <c r="G2" s="24"/>
    </row>
    <row r="3" spans="1:7" ht="15.75">
      <c r="A3" s="23"/>
      <c r="B3" s="24"/>
      <c r="C3" s="24"/>
      <c r="D3" s="24"/>
      <c r="E3" s="24"/>
      <c r="F3" s="24"/>
      <c r="G3" s="24"/>
    </row>
    <row r="4" spans="1:7" ht="15">
      <c r="A4" s="24"/>
      <c r="B4" s="24"/>
      <c r="C4" s="24"/>
      <c r="D4" s="26"/>
      <c r="E4" s="24"/>
      <c r="F4" s="24"/>
      <c r="G4" s="24"/>
    </row>
    <row r="5" spans="1:7" ht="15.75">
      <c r="A5" s="23"/>
      <c r="B5" s="24"/>
      <c r="C5" s="24"/>
      <c r="D5" s="27"/>
      <c r="E5" s="24"/>
      <c r="F5" s="24"/>
      <c r="G5" s="24"/>
    </row>
    <row r="6" spans="1:7" ht="15.75">
      <c r="A6" s="23"/>
      <c r="B6" s="24"/>
      <c r="C6" s="24"/>
      <c r="D6" s="24"/>
      <c r="E6" s="24"/>
      <c r="F6" s="24"/>
      <c r="G6" s="24"/>
    </row>
    <row r="7" spans="1:7" ht="15.75">
      <c r="A7" s="23"/>
      <c r="B7" s="24"/>
      <c r="C7" s="24"/>
      <c r="D7" s="24"/>
      <c r="E7" s="24"/>
      <c r="F7" s="24"/>
      <c r="G7" s="24"/>
    </row>
    <row r="8" spans="1:7" ht="15">
      <c r="A8" s="24"/>
      <c r="B8" s="24"/>
      <c r="C8" s="24"/>
      <c r="D8" s="26"/>
      <c r="E8" s="24"/>
      <c r="F8" s="24"/>
      <c r="G8" s="24"/>
    </row>
    <row r="9" spans="1:7" ht="15.75">
      <c r="A9" s="28"/>
      <c r="B9" s="24"/>
      <c r="C9" s="24"/>
      <c r="D9" s="24"/>
      <c r="E9" s="24"/>
      <c r="F9" s="24"/>
      <c r="G9" s="24"/>
    </row>
    <row r="10" spans="1:7" ht="15.75">
      <c r="A10" s="23"/>
      <c r="B10" s="24"/>
      <c r="C10" s="24"/>
      <c r="D10" s="24"/>
      <c r="E10" s="24"/>
      <c r="F10" s="24"/>
      <c r="G10" s="24"/>
    </row>
    <row r="11" spans="1:7" ht="15.75">
      <c r="A11" s="23"/>
      <c r="B11" s="24"/>
      <c r="C11" s="24"/>
      <c r="D11" s="24"/>
      <c r="E11" s="24"/>
      <c r="F11" s="24"/>
      <c r="G11" s="24"/>
    </row>
    <row r="12" spans="1:7" ht="15.75">
      <c r="A12" s="23"/>
      <c r="B12" s="24"/>
      <c r="C12" s="24"/>
      <c r="D12" s="24"/>
      <c r="E12" s="24"/>
      <c r="F12" s="24"/>
      <c r="G12" s="24"/>
    </row>
    <row r="13" spans="1:8" ht="15">
      <c r="A13" s="24"/>
      <c r="B13" s="24"/>
      <c r="C13" s="540" t="s">
        <v>345</v>
      </c>
      <c r="D13" s="540"/>
      <c r="E13" s="540"/>
      <c r="F13" s="540"/>
      <c r="G13" s="540"/>
      <c r="H13" s="540"/>
    </row>
    <row r="14" spans="1:8" ht="26.25" customHeight="1">
      <c r="A14" s="24"/>
      <c r="B14" s="24"/>
      <c r="C14" s="540"/>
      <c r="D14" s="540"/>
      <c r="E14" s="540"/>
      <c r="F14" s="540"/>
      <c r="G14" s="540"/>
      <c r="H14" s="540"/>
    </row>
    <row r="15" spans="1:7" ht="15">
      <c r="A15" s="24"/>
      <c r="B15" s="24"/>
      <c r="C15" s="24"/>
      <c r="D15" s="24"/>
      <c r="E15" s="24"/>
      <c r="F15" s="24"/>
      <c r="G15" s="24"/>
    </row>
    <row r="16" spans="1:7" ht="15">
      <c r="A16" s="24"/>
      <c r="B16" s="24"/>
      <c r="C16" s="24"/>
      <c r="D16" s="29"/>
      <c r="E16" s="24"/>
      <c r="F16" s="24"/>
      <c r="G16" s="24"/>
    </row>
    <row r="17" spans="1:7" ht="15.75">
      <c r="A17" s="24"/>
      <c r="B17" s="24"/>
      <c r="C17" s="108"/>
      <c r="D17" s="30"/>
      <c r="E17" s="30"/>
      <c r="F17" s="30"/>
      <c r="G17" s="30"/>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75">
      <c r="A21" s="23"/>
      <c r="B21" s="24"/>
      <c r="C21" s="24"/>
      <c r="D21" s="24"/>
      <c r="E21" s="24"/>
      <c r="F21" s="24"/>
      <c r="G21" s="24"/>
    </row>
    <row r="22" spans="1:7" ht="15.75">
      <c r="A22" s="23"/>
      <c r="B22" s="24"/>
      <c r="C22" s="24"/>
      <c r="D22" s="26"/>
      <c r="E22" s="24"/>
      <c r="F22" s="24"/>
      <c r="G22" s="24"/>
    </row>
    <row r="23" spans="1:7" ht="15.75">
      <c r="A23" s="23"/>
      <c r="B23" s="24"/>
      <c r="C23" s="24"/>
      <c r="D23" s="29"/>
      <c r="E23" s="24"/>
      <c r="F23" s="24"/>
      <c r="G23" s="24"/>
    </row>
    <row r="24" spans="1:7" ht="15.75">
      <c r="A24" s="23"/>
      <c r="B24" s="24"/>
      <c r="C24" s="24"/>
      <c r="D24" s="24"/>
      <c r="E24" s="24"/>
      <c r="F24" s="24"/>
      <c r="G24" s="24"/>
    </row>
    <row r="25" spans="1:7" ht="15.75">
      <c r="A25" s="23"/>
      <c r="B25" s="24"/>
      <c r="C25" s="24"/>
      <c r="D25" s="24"/>
      <c r="E25" s="24"/>
      <c r="F25" s="24"/>
      <c r="G25" s="24"/>
    </row>
    <row r="26" spans="1:7" ht="15.75">
      <c r="A26" s="23"/>
      <c r="B26" s="24"/>
      <c r="C26" s="24"/>
      <c r="D26" s="24"/>
      <c r="E26" s="24"/>
      <c r="F26" s="24"/>
      <c r="G26" s="24"/>
    </row>
    <row r="27" spans="1:7" ht="15.75">
      <c r="A27" s="23"/>
      <c r="B27" s="24"/>
      <c r="C27" s="24"/>
      <c r="D27" s="26"/>
      <c r="E27" s="24"/>
      <c r="F27" s="24"/>
      <c r="G27" s="24"/>
    </row>
    <row r="28" spans="1:7" ht="15.75">
      <c r="A28" s="23"/>
      <c r="B28" s="24"/>
      <c r="C28" s="24"/>
      <c r="D28" s="24"/>
      <c r="E28" s="24"/>
      <c r="F28" s="24"/>
      <c r="G28" s="24"/>
    </row>
    <row r="29" spans="1:7" ht="15.75">
      <c r="A29" s="23"/>
      <c r="B29" s="24"/>
      <c r="C29" s="24"/>
      <c r="D29" s="24"/>
      <c r="E29" s="24"/>
      <c r="F29" s="24"/>
      <c r="G29" s="24"/>
    </row>
    <row r="30" spans="1:7" ht="15.75">
      <c r="A30" s="23"/>
      <c r="B30" s="24"/>
      <c r="C30" s="24"/>
      <c r="D30" s="24"/>
      <c r="E30" s="24"/>
      <c r="F30" s="24"/>
      <c r="G30" s="24"/>
    </row>
    <row r="31" spans="1:7" ht="15.75">
      <c r="A31" s="23"/>
      <c r="B31" s="24"/>
      <c r="C31" s="24"/>
      <c r="D31" s="24"/>
      <c r="E31" s="24"/>
      <c r="F31" s="24"/>
      <c r="G31" s="24"/>
    </row>
    <row r="32" spans="6:7" ht="15">
      <c r="F32" s="24"/>
      <c r="G32" s="24"/>
    </row>
    <row r="33" spans="6:7" ht="15">
      <c r="F33" s="24"/>
      <c r="G33" s="24"/>
    </row>
    <row r="34" spans="1:7" ht="15.75">
      <c r="A34" s="23"/>
      <c r="B34" s="24"/>
      <c r="C34" s="24"/>
      <c r="D34" s="24"/>
      <c r="E34" s="24"/>
      <c r="F34" s="24"/>
      <c r="G34" s="24"/>
    </row>
    <row r="35" spans="1:7" ht="15.75">
      <c r="A35" s="23"/>
      <c r="B35" s="24"/>
      <c r="C35" s="24"/>
      <c r="D35" s="24"/>
      <c r="E35" s="24"/>
      <c r="F35" s="24"/>
      <c r="G35" s="24"/>
    </row>
    <row r="36" spans="1:7" ht="15.75">
      <c r="A36" s="23"/>
      <c r="B36" s="24"/>
      <c r="C36" s="24"/>
      <c r="D36" s="24"/>
      <c r="E36" s="24"/>
      <c r="F36" s="24"/>
      <c r="G36" s="24"/>
    </row>
    <row r="37" spans="1:7" ht="15.75">
      <c r="A37" s="23"/>
      <c r="B37" s="24"/>
      <c r="C37" s="24"/>
      <c r="D37" s="24"/>
      <c r="E37" s="24"/>
      <c r="F37" s="24"/>
      <c r="G37" s="24"/>
    </row>
    <row r="38" spans="1:7" ht="15.75">
      <c r="A38" s="23"/>
      <c r="B38" s="24"/>
      <c r="C38" s="24"/>
      <c r="D38" s="24"/>
      <c r="E38" s="24"/>
      <c r="F38" s="24"/>
      <c r="G38" s="24"/>
    </row>
    <row r="39" spans="1:7" ht="15.75">
      <c r="A39" s="31"/>
      <c r="B39" s="24"/>
      <c r="C39" s="31"/>
      <c r="D39" s="32"/>
      <c r="E39" s="24"/>
      <c r="F39" s="24"/>
      <c r="G39" s="24"/>
    </row>
    <row r="40" spans="1:7" ht="15.75">
      <c r="A40" s="23"/>
      <c r="E40" s="24"/>
      <c r="F40" s="24"/>
      <c r="G40" s="24"/>
    </row>
    <row r="41" spans="3:7" ht="15.75">
      <c r="C41" s="541" t="s">
        <v>396</v>
      </c>
      <c r="D41" s="541"/>
      <c r="E41" s="541"/>
      <c r="F41" s="24"/>
      <c r="G41" s="24"/>
    </row>
    <row r="46" spans="1:7" ht="15">
      <c r="A46" s="536" t="s">
        <v>344</v>
      </c>
      <c r="B46" s="536"/>
      <c r="C46" s="536"/>
      <c r="D46" s="536"/>
      <c r="E46" s="536"/>
      <c r="F46" s="536"/>
      <c r="G46" s="536"/>
    </row>
    <row r="47" spans="1:7" ht="15">
      <c r="A47" s="537" t="s">
        <v>397</v>
      </c>
      <c r="B47" s="538"/>
      <c r="C47" s="538"/>
      <c r="D47" s="538"/>
      <c r="E47" s="538"/>
      <c r="F47" s="538"/>
      <c r="G47" s="538"/>
    </row>
    <row r="48" spans="1:7" ht="15.75">
      <c r="A48" s="23"/>
      <c r="B48" s="24"/>
      <c r="C48" s="24"/>
      <c r="D48" s="24"/>
      <c r="E48" s="24"/>
      <c r="F48" s="24"/>
      <c r="G48" s="24"/>
    </row>
    <row r="49" spans="1:7" ht="15.75">
      <c r="A49" s="23"/>
      <c r="B49" s="24"/>
      <c r="C49" s="24"/>
      <c r="D49" s="24"/>
      <c r="E49" s="24"/>
      <c r="F49" s="24"/>
      <c r="G49" s="24"/>
    </row>
    <row r="50" spans="1:7" ht="15">
      <c r="A50" s="539" t="s">
        <v>122</v>
      </c>
      <c r="B50" s="539"/>
      <c r="C50" s="539"/>
      <c r="D50" s="539"/>
      <c r="E50" s="539"/>
      <c r="F50" s="539"/>
      <c r="G50" s="539"/>
    </row>
    <row r="51" spans="1:7" ht="15.75">
      <c r="A51" s="28"/>
      <c r="B51" s="24"/>
      <c r="C51" s="24"/>
      <c r="D51" s="24"/>
      <c r="E51" s="24"/>
      <c r="F51" s="24"/>
      <c r="G51" s="24"/>
    </row>
    <row r="52" spans="1:7" ht="15.75">
      <c r="A52" s="23"/>
      <c r="B52" s="24"/>
      <c r="C52" s="24"/>
      <c r="D52" s="24"/>
      <c r="E52" s="24"/>
      <c r="F52" s="24"/>
      <c r="G52" s="24"/>
    </row>
    <row r="53" spans="1:7" ht="15.75">
      <c r="A53" s="23"/>
      <c r="B53" s="24"/>
      <c r="C53" s="24"/>
      <c r="D53" s="24"/>
      <c r="E53" s="24"/>
      <c r="F53" s="24"/>
      <c r="G53" s="24"/>
    </row>
    <row r="54" spans="1:7" ht="15.75">
      <c r="A54" s="23"/>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9" t="s">
        <v>194</v>
      </c>
      <c r="E57" s="24"/>
      <c r="F57" s="24"/>
      <c r="G57" s="24"/>
    </row>
    <row r="58" spans="1:7" ht="15">
      <c r="A58" s="24"/>
      <c r="B58" s="24"/>
      <c r="C58" s="24"/>
      <c r="D58" s="29" t="s">
        <v>75</v>
      </c>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75">
      <c r="A63" s="23"/>
      <c r="B63" s="24"/>
      <c r="C63" s="24"/>
      <c r="D63" s="24"/>
      <c r="E63" s="24"/>
      <c r="F63" s="24"/>
      <c r="G63" s="24"/>
    </row>
    <row r="64" spans="1:7" ht="15.75">
      <c r="A64" s="23"/>
      <c r="B64" s="24"/>
      <c r="C64" s="24"/>
      <c r="D64" s="26" t="s">
        <v>292</v>
      </c>
      <c r="E64" s="24"/>
      <c r="F64" s="24"/>
      <c r="G64" s="24"/>
    </row>
    <row r="65" spans="1:7" ht="15.75">
      <c r="A65" s="23"/>
      <c r="B65" s="24"/>
      <c r="C65" s="24"/>
      <c r="D65" s="294" t="s">
        <v>293</v>
      </c>
      <c r="E65" s="24"/>
      <c r="F65" s="24"/>
      <c r="G65" s="24"/>
    </row>
    <row r="66" spans="1:7" ht="15.75">
      <c r="A66" s="23"/>
      <c r="B66" s="24"/>
      <c r="C66" s="24"/>
      <c r="D66" s="24"/>
      <c r="E66" s="24"/>
      <c r="F66" s="24"/>
      <c r="G66" s="24"/>
    </row>
    <row r="67" spans="1:7" ht="15.75">
      <c r="A67" s="23"/>
      <c r="B67" s="24"/>
      <c r="C67" s="24"/>
      <c r="D67" s="24"/>
      <c r="E67" s="24"/>
      <c r="F67" s="24"/>
      <c r="G67" s="24"/>
    </row>
    <row r="68" spans="1:7" ht="15.75">
      <c r="A68" s="23"/>
      <c r="B68" s="24"/>
      <c r="C68" s="24"/>
      <c r="D68" s="24"/>
      <c r="E68" s="24"/>
      <c r="F68" s="24"/>
      <c r="G68" s="24"/>
    </row>
    <row r="69" spans="1:7" ht="15.75">
      <c r="A69" s="23"/>
      <c r="B69" s="24"/>
      <c r="C69" s="24"/>
      <c r="D69" s="26" t="s">
        <v>76</v>
      </c>
      <c r="E69" s="24"/>
      <c r="F69" s="24"/>
      <c r="G69" s="24"/>
    </row>
    <row r="70" spans="1:7" ht="15.75">
      <c r="A70" s="23"/>
      <c r="B70" s="24"/>
      <c r="C70" s="24"/>
      <c r="D70" s="24"/>
      <c r="E70" s="24"/>
      <c r="F70" s="24"/>
      <c r="G70" s="24"/>
    </row>
    <row r="71" spans="1:7" ht="15.75">
      <c r="A71" s="23"/>
      <c r="B71" s="24"/>
      <c r="C71" s="24"/>
      <c r="D71" s="24"/>
      <c r="E71" s="24"/>
      <c r="F71" s="24"/>
      <c r="G71" s="24"/>
    </row>
    <row r="72" spans="1:7" ht="15.75">
      <c r="A72" s="23"/>
      <c r="B72" s="24"/>
      <c r="C72" s="24"/>
      <c r="D72" s="24"/>
      <c r="E72" s="24"/>
      <c r="F72" s="24"/>
      <c r="G72" s="24"/>
    </row>
    <row r="73" spans="1:7" ht="15.75">
      <c r="A73" s="23"/>
      <c r="B73" s="24"/>
      <c r="C73" s="24"/>
      <c r="D73" s="24"/>
      <c r="E73" s="24"/>
      <c r="F73" s="24"/>
      <c r="G73" s="24"/>
    </row>
    <row r="74" spans="1:7" ht="15.75">
      <c r="A74" s="23"/>
      <c r="B74" s="24"/>
      <c r="C74" s="24"/>
      <c r="D74" s="24"/>
      <c r="E74" s="24"/>
      <c r="F74" s="24"/>
      <c r="G74" s="24"/>
    </row>
    <row r="75" spans="1:7" ht="15.75">
      <c r="A75" s="23"/>
      <c r="B75" s="24"/>
      <c r="C75" s="24"/>
      <c r="D75" s="24"/>
      <c r="E75" s="24"/>
      <c r="F75" s="24"/>
      <c r="G75" s="24"/>
    </row>
    <row r="76" spans="1:7" ht="15.75">
      <c r="A76" s="23"/>
      <c r="B76" s="24"/>
      <c r="C76" s="24"/>
      <c r="D76" s="24"/>
      <c r="E76" s="24"/>
      <c r="F76" s="24"/>
      <c r="G76" s="24"/>
    </row>
    <row r="77" spans="1:7" ht="15.75">
      <c r="A77" s="23"/>
      <c r="B77" s="24"/>
      <c r="C77" s="24"/>
      <c r="D77" s="24"/>
      <c r="E77" s="24"/>
      <c r="F77" s="24"/>
      <c r="G77" s="24"/>
    </row>
    <row r="78" spans="1:7" ht="15.75">
      <c r="A78" s="23"/>
      <c r="B78" s="24"/>
      <c r="C78" s="24"/>
      <c r="D78" s="24"/>
      <c r="E78" s="24"/>
      <c r="F78" s="24"/>
      <c r="G78" s="24"/>
    </row>
    <row r="79" spans="1:7" ht="15.75">
      <c r="A79" s="23"/>
      <c r="B79" s="24"/>
      <c r="C79" s="24"/>
      <c r="D79" s="24"/>
      <c r="E79" s="24"/>
      <c r="F79" s="24"/>
      <c r="G79" s="24"/>
    </row>
    <row r="80" spans="1:7" ht="15">
      <c r="A80" s="33"/>
      <c r="B80" s="33"/>
      <c r="C80" s="24"/>
      <c r="D80" s="24"/>
      <c r="E80" s="24"/>
      <c r="F80" s="24"/>
      <c r="G80" s="24"/>
    </row>
    <row r="81" spans="1:7" ht="10.5" customHeight="1">
      <c r="A81" s="34" t="s">
        <v>77</v>
      </c>
      <c r="C81" s="24"/>
      <c r="D81" s="24"/>
      <c r="E81" s="24"/>
      <c r="F81" s="24"/>
      <c r="G81" s="24"/>
    </row>
    <row r="82" spans="1:7" ht="10.5" customHeight="1">
      <c r="A82" s="34" t="s">
        <v>78</v>
      </c>
      <c r="C82" s="24"/>
      <c r="D82" s="24"/>
      <c r="E82" s="24"/>
      <c r="F82" s="24"/>
      <c r="G82" s="24"/>
    </row>
    <row r="83" spans="1:7" ht="10.5" customHeight="1">
      <c r="A83" s="34" t="s">
        <v>79</v>
      </c>
      <c r="C83" s="31"/>
      <c r="D83" s="32"/>
      <c r="E83" s="24"/>
      <c r="F83" s="24"/>
      <c r="G83" s="24"/>
    </row>
    <row r="84" spans="1:7" ht="10.5" customHeight="1">
      <c r="A84" s="35" t="s">
        <v>80</v>
      </c>
      <c r="B84" s="36"/>
      <c r="C84" s="24"/>
      <c r="D84" s="24"/>
      <c r="E84" s="24"/>
      <c r="F84" s="24"/>
      <c r="G84" s="24"/>
    </row>
    <row r="85" spans="3:7" ht="15">
      <c r="C85" s="24"/>
      <c r="D85" s="24"/>
      <c r="E85" s="24"/>
      <c r="F85" s="24"/>
      <c r="G85" s="24"/>
    </row>
    <row r="124" spans="1:7" ht="15">
      <c r="A124" s="52"/>
      <c r="B124" s="52"/>
      <c r="C124" s="52"/>
      <c r="D124" s="52"/>
      <c r="E124" s="52"/>
      <c r="F124" s="52"/>
      <c r="G124" s="52"/>
    </row>
    <row r="125" spans="1:7" ht="15">
      <c r="A125" s="52"/>
      <c r="B125" s="52"/>
      <c r="C125" s="52"/>
      <c r="D125" s="52"/>
      <c r="E125" s="52"/>
      <c r="F125" s="52"/>
      <c r="G125" s="52"/>
    </row>
    <row r="126" spans="1:7" ht="15">
      <c r="A126" s="52"/>
      <c r="B126" s="52"/>
      <c r="C126" s="52"/>
      <c r="D126" s="52"/>
      <c r="E126" s="52"/>
      <c r="F126" s="52"/>
      <c r="G126" s="52"/>
    </row>
    <row r="127" spans="1:7" ht="15">
      <c r="A127" s="52"/>
      <c r="B127" s="52"/>
      <c r="C127" s="52"/>
      <c r="D127" s="52"/>
      <c r="E127" s="52"/>
      <c r="F127" s="52"/>
      <c r="G127" s="52"/>
    </row>
    <row r="128" spans="1:7" ht="15">
      <c r="A128" s="53"/>
      <c r="B128" s="53"/>
      <c r="C128" s="53"/>
      <c r="D128" s="53"/>
      <c r="E128" s="53"/>
      <c r="F128" s="53"/>
      <c r="G128" s="53"/>
    </row>
    <row r="129" spans="1:7" ht="15">
      <c r="A129" s="33"/>
      <c r="B129" s="33"/>
      <c r="C129" s="33"/>
      <c r="D129" s="33"/>
      <c r="E129" s="33"/>
      <c r="F129" s="33"/>
      <c r="G129" s="33"/>
    </row>
    <row r="130" spans="4:7" ht="10.5" customHeight="1">
      <c r="D130" s="54"/>
      <c r="E130" s="54"/>
      <c r="F130" s="54"/>
      <c r="G130" s="54"/>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ht="10.5" customHeight="1"/>
  </sheetData>
  <sheetProtection/>
  <mergeCells count="5">
    <mergeCell ref="A46:G46"/>
    <mergeCell ref="A47:G47"/>
    <mergeCell ref="A50:G50"/>
    <mergeCell ref="C13:H14"/>
    <mergeCell ref="C41:E41"/>
  </mergeCells>
  <printOptions/>
  <pageMargins left="1.535433070866142" right="0.1968503937007874" top="1.1811023622047245" bottom="1.0236220472440944" header="0.31496062992125984" footer="0.31496062992125984"/>
  <pageSetup horizontalDpi="600" verticalDpi="6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I32"/>
  <sheetViews>
    <sheetView view="pageBreakPreview" zoomScaleSheetLayoutView="100" zoomScalePageLayoutView="0" workbookViewId="0" topLeftCell="A1">
      <selection activeCell="R24" sqref="R24"/>
    </sheetView>
  </sheetViews>
  <sheetFormatPr defaultColWidth="11.00390625" defaultRowHeight="14.25"/>
  <cols>
    <col min="1" max="1" width="30.00390625" style="11" customWidth="1"/>
    <col min="2" max="2" width="7.375" style="11" bestFit="1" customWidth="1"/>
    <col min="3" max="3" width="7.50390625" style="11" bestFit="1" customWidth="1"/>
    <col min="4" max="4" width="8.375" style="11" bestFit="1" customWidth="1"/>
    <col min="5" max="5" width="7.50390625" style="11" bestFit="1" customWidth="1"/>
    <col min="6" max="7" width="6.75390625" style="11" customWidth="1"/>
    <col min="8" max="10" width="6.75390625" style="73" customWidth="1"/>
    <col min="11" max="11" width="5.125" style="73" bestFit="1" customWidth="1"/>
    <col min="12" max="12" width="8.00390625" style="73" customWidth="1"/>
    <col min="13" max="13" width="5.25390625" style="73" bestFit="1" customWidth="1"/>
    <col min="14" max="14" width="7.375" style="73" bestFit="1" customWidth="1"/>
    <col min="15" max="15" width="5.25390625" style="73" bestFit="1" customWidth="1"/>
    <col min="16" max="16" width="7.625" style="73" bestFit="1" customWidth="1"/>
    <col min="17" max="18" width="11.00390625" style="11" customWidth="1"/>
    <col min="19" max="35" width="10.75390625" style="11" customWidth="1"/>
    <col min="36" max="16384" width="11.00390625" style="11" customWidth="1"/>
  </cols>
  <sheetData>
    <row r="1" spans="1:35" ht="12.75">
      <c r="A1" s="568" t="s">
        <v>252</v>
      </c>
      <c r="B1" s="568"/>
      <c r="C1" s="568"/>
      <c r="D1" s="568"/>
      <c r="E1" s="568"/>
      <c r="F1" s="568"/>
      <c r="G1" s="568"/>
      <c r="H1" s="568"/>
      <c r="I1" s="568"/>
      <c r="J1" s="568"/>
      <c r="K1" s="568"/>
      <c r="L1" s="568"/>
      <c r="M1" s="568"/>
      <c r="N1" s="568"/>
      <c r="O1" s="568"/>
      <c r="P1" s="568"/>
      <c r="S1" s="425"/>
      <c r="T1" s="425"/>
      <c r="U1" s="425"/>
      <c r="V1" s="425"/>
      <c r="W1" s="425"/>
      <c r="X1" s="425"/>
      <c r="Y1" s="425"/>
      <c r="Z1" s="425"/>
      <c r="AA1" s="425"/>
      <c r="AB1" s="425"/>
      <c r="AC1" s="425"/>
      <c r="AD1" s="425"/>
      <c r="AE1" s="425"/>
      <c r="AF1" s="425"/>
      <c r="AG1" s="425"/>
      <c r="AH1" s="425"/>
      <c r="AI1" s="425"/>
    </row>
    <row r="2" spans="18:35" ht="12.75">
      <c r="R2" s="280"/>
      <c r="S2" s="425"/>
      <c r="T2" s="425"/>
      <c r="U2" s="425"/>
      <c r="V2" s="425"/>
      <c r="W2" s="425"/>
      <c r="X2" s="425"/>
      <c r="Y2" s="425"/>
      <c r="Z2" s="425"/>
      <c r="AA2" s="425"/>
      <c r="AB2" s="425"/>
      <c r="AC2" s="425"/>
      <c r="AD2" s="425"/>
      <c r="AE2" s="425"/>
      <c r="AF2" s="425"/>
      <c r="AG2" s="425"/>
      <c r="AH2" s="425"/>
      <c r="AI2" s="425"/>
    </row>
    <row r="3" spans="1:35" ht="12.75" customHeight="1">
      <c r="A3" s="579" t="s">
        <v>106</v>
      </c>
      <c r="B3" s="65">
        <v>2006</v>
      </c>
      <c r="C3" s="65">
        <v>2007</v>
      </c>
      <c r="D3" s="65">
        <v>2008</v>
      </c>
      <c r="E3" s="65">
        <v>2009</v>
      </c>
      <c r="F3" s="65">
        <v>2010</v>
      </c>
      <c r="G3" s="65">
        <v>2011</v>
      </c>
      <c r="H3" s="65">
        <v>2012</v>
      </c>
      <c r="I3" s="65">
        <v>2013</v>
      </c>
      <c r="J3" s="65">
        <v>2014</v>
      </c>
      <c r="K3" s="583" t="s">
        <v>340</v>
      </c>
      <c r="L3" s="583"/>
      <c r="M3" s="583" t="s">
        <v>341</v>
      </c>
      <c r="N3" s="583"/>
      <c r="O3" s="583" t="s">
        <v>342</v>
      </c>
      <c r="P3" s="583"/>
      <c r="R3" s="280"/>
      <c r="S3" s="425"/>
      <c r="T3" s="425"/>
      <c r="U3" s="425"/>
      <c r="V3" s="425"/>
      <c r="W3" s="425"/>
      <c r="X3" s="425"/>
      <c r="Y3" s="425"/>
      <c r="Z3" s="425"/>
      <c r="AA3" s="425"/>
      <c r="AB3" s="425"/>
      <c r="AC3" s="425"/>
      <c r="AD3" s="425"/>
      <c r="AE3" s="425"/>
      <c r="AF3" s="425"/>
      <c r="AG3" s="425"/>
      <c r="AH3" s="425"/>
      <c r="AI3" s="425"/>
    </row>
    <row r="4" spans="1:35" ht="12.75" customHeight="1">
      <c r="A4" s="579"/>
      <c r="B4" s="580" t="s">
        <v>57</v>
      </c>
      <c r="C4" s="581"/>
      <c r="D4" s="581"/>
      <c r="E4" s="581"/>
      <c r="F4" s="581"/>
      <c r="G4" s="581"/>
      <c r="H4" s="581"/>
      <c r="I4" s="581"/>
      <c r="J4" s="581"/>
      <c r="K4" s="581"/>
      <c r="L4" s="581"/>
      <c r="M4" s="581"/>
      <c r="N4" s="581"/>
      <c r="O4" s="581"/>
      <c r="P4" s="582"/>
      <c r="R4" s="280"/>
      <c r="S4" s="425"/>
      <c r="T4" s="425"/>
      <c r="U4" s="425"/>
      <c r="V4" s="425"/>
      <c r="W4" s="425"/>
      <c r="X4" s="425"/>
      <c r="Y4" s="425"/>
      <c r="Z4" s="425"/>
      <c r="AA4" s="425"/>
      <c r="AB4" s="425"/>
      <c r="AC4" s="425"/>
      <c r="AD4" s="425"/>
      <c r="AE4" s="425"/>
      <c r="AF4" s="425"/>
      <c r="AG4" s="425"/>
      <c r="AH4" s="425"/>
      <c r="AI4" s="425"/>
    </row>
    <row r="5" spans="1:35" ht="12.75">
      <c r="A5" s="190" t="s">
        <v>310</v>
      </c>
      <c r="B5" s="68">
        <v>649.907405</v>
      </c>
      <c r="C5" s="68">
        <f aca="true" t="shared" si="0" ref="C5:I5">+B17</f>
        <v>802.187453</v>
      </c>
      <c r="D5" s="68">
        <f t="shared" si="0"/>
        <v>748.07482</v>
      </c>
      <c r="E5" s="68">
        <f t="shared" si="0"/>
        <v>808.783347</v>
      </c>
      <c r="F5" s="68">
        <f t="shared" si="0"/>
        <v>841.693702</v>
      </c>
      <c r="G5" s="68">
        <f t="shared" si="0"/>
        <v>701.121589</v>
      </c>
      <c r="H5" s="68">
        <f t="shared" si="0"/>
        <v>816.665333</v>
      </c>
      <c r="I5" s="68">
        <f t="shared" si="0"/>
        <v>1042.635054</v>
      </c>
      <c r="J5" s="68">
        <v>1182.012417</v>
      </c>
      <c r="K5" s="477">
        <f>L5/J5-1</f>
        <v>-0.10322431071381877</v>
      </c>
      <c r="L5" s="481">
        <f>J17</f>
        <v>1060</v>
      </c>
      <c r="M5" s="477">
        <f>N5/J5-1</f>
        <v>-0.10322431071381877</v>
      </c>
      <c r="N5" s="481">
        <f>J17</f>
        <v>1060</v>
      </c>
      <c r="O5" s="477">
        <f>P5/J5-1</f>
        <v>-0.10322431071381877</v>
      </c>
      <c r="P5" s="481">
        <f>J17</f>
        <v>1060</v>
      </c>
      <c r="Q5" s="182"/>
      <c r="R5" s="88"/>
      <c r="S5" s="425"/>
      <c r="T5" s="425"/>
      <c r="U5" s="425"/>
      <c r="V5" s="425"/>
      <c r="W5" s="425"/>
      <c r="X5" s="425"/>
      <c r="Y5" s="425"/>
      <c r="Z5" s="425"/>
      <c r="AA5" s="425"/>
      <c r="AB5" s="425"/>
      <c r="AC5" s="425"/>
      <c r="AD5" s="425"/>
      <c r="AE5" s="425"/>
      <c r="AF5" s="425"/>
      <c r="AG5" s="425"/>
      <c r="AH5" s="425"/>
      <c r="AI5" s="425"/>
    </row>
    <row r="6" spans="1:35" ht="12.75">
      <c r="A6" s="66" t="s">
        <v>101</v>
      </c>
      <c r="B6" s="68">
        <f aca="true" t="shared" si="1" ref="B6:H6">B5-B7+B11+B12+B16-B17</f>
        <v>232.42168100000004</v>
      </c>
      <c r="C6" s="68">
        <f t="shared" si="1"/>
        <v>298.58324900000025</v>
      </c>
      <c r="D6" s="68">
        <f t="shared" si="1"/>
        <v>232.72696099999985</v>
      </c>
      <c r="E6" s="68">
        <f t="shared" si="1"/>
        <v>309.799716</v>
      </c>
      <c r="F6" s="68">
        <f t="shared" si="1"/>
        <v>357.54221900000005</v>
      </c>
      <c r="G6" s="68">
        <f t="shared" si="1"/>
        <v>302.5319722999999</v>
      </c>
      <c r="H6" s="68">
        <f t="shared" si="1"/>
        <v>313.86033999999995</v>
      </c>
      <c r="I6" s="68">
        <f>I5-I7+I11+I12+I16-I17</f>
        <v>284.5734470000002</v>
      </c>
      <c r="J6" s="68">
        <f>J5-J7+J11+J12+J16-J17</f>
        <v>346.0721680545</v>
      </c>
      <c r="K6" s="195">
        <v>0.03</v>
      </c>
      <c r="L6" s="196">
        <f>J6*(1+K6)</f>
        <v>356.45433309613503</v>
      </c>
      <c r="M6" s="197">
        <v>0</v>
      </c>
      <c r="N6" s="196">
        <f>J6*(1+M6)</f>
        <v>346.0721680545</v>
      </c>
      <c r="O6" s="197">
        <v>0.06</v>
      </c>
      <c r="P6" s="196">
        <f>J6*(1+O6)</f>
        <v>366.83649813777004</v>
      </c>
      <c r="Q6" s="253"/>
      <c r="R6" s="88"/>
      <c r="S6" s="425"/>
      <c r="T6" s="425"/>
      <c r="U6" s="425"/>
      <c r="V6" s="425"/>
      <c r="W6" s="425"/>
      <c r="X6" s="425"/>
      <c r="Y6" s="425"/>
      <c r="Z6" s="425"/>
      <c r="AA6" s="425"/>
      <c r="AB6" s="425"/>
      <c r="AC6" s="425"/>
      <c r="AD6" s="425"/>
      <c r="AE6" s="425"/>
      <c r="AF6" s="425"/>
      <c r="AG6" s="425"/>
      <c r="AH6" s="425"/>
      <c r="AI6" s="425"/>
    </row>
    <row r="7" spans="1:35" ht="12.75">
      <c r="A7" s="66" t="s">
        <v>102</v>
      </c>
      <c r="B7" s="67">
        <f aca="true" t="shared" si="2" ref="B7:H7">+B8+B9</f>
        <v>475.76443499999993</v>
      </c>
      <c r="C7" s="67">
        <f t="shared" si="2"/>
        <v>609.3688319999999</v>
      </c>
      <c r="D7" s="67">
        <f t="shared" si="2"/>
        <v>589.673191</v>
      </c>
      <c r="E7" s="67">
        <f t="shared" si="2"/>
        <v>695.68306</v>
      </c>
      <c r="F7" s="67">
        <f t="shared" si="2"/>
        <v>730.273801</v>
      </c>
      <c r="G7" s="67">
        <f t="shared" si="2"/>
        <v>662.2511767</v>
      </c>
      <c r="H7" s="67">
        <f t="shared" si="2"/>
        <v>747.3502229999999</v>
      </c>
      <c r="I7" s="67">
        <f>+I8+I9</f>
        <v>880.355498</v>
      </c>
      <c r="J7" s="67">
        <f>+J8+J9</f>
        <v>801.1106619454999</v>
      </c>
      <c r="K7" s="195">
        <f>L7/J7-1</f>
        <v>0.09221480094708889</v>
      </c>
      <c r="L7" s="196">
        <f>L8+L9</f>
        <v>874.9849221733949</v>
      </c>
      <c r="M7" s="195">
        <f>N7/J7-1</f>
        <v>0.06799332085238019</v>
      </c>
      <c r="N7" s="196">
        <f>N8+N9</f>
        <v>855.5808362214229</v>
      </c>
      <c r="O7" s="195">
        <f>P7/J7-1</f>
        <v>0.11643628104179782</v>
      </c>
      <c r="P7" s="196">
        <f>P8+P9</f>
        <v>894.3890081253669</v>
      </c>
      <c r="Q7" s="253"/>
      <c r="R7" s="88"/>
      <c r="S7" s="425"/>
      <c r="T7" s="425"/>
      <c r="U7" s="425"/>
      <c r="V7" s="425"/>
      <c r="W7" s="425"/>
      <c r="X7" s="425"/>
      <c r="Y7" s="425"/>
      <c r="Z7" s="425"/>
      <c r="AA7" s="425"/>
      <c r="AB7" s="425"/>
      <c r="AC7" s="425"/>
      <c r="AD7" s="425"/>
      <c r="AE7" s="425"/>
      <c r="AF7" s="425"/>
      <c r="AG7" s="425"/>
      <c r="AH7" s="425"/>
      <c r="AI7" s="425"/>
    </row>
    <row r="8" spans="1:35" ht="12.75">
      <c r="A8" s="69" t="s">
        <v>58</v>
      </c>
      <c r="B8" s="70">
        <v>308.26443499999993</v>
      </c>
      <c r="C8" s="70">
        <v>364.54072399999995</v>
      </c>
      <c r="D8" s="70">
        <v>373.310507</v>
      </c>
      <c r="E8" s="70">
        <v>398.03705699999995</v>
      </c>
      <c r="F8" s="70">
        <v>434.462564</v>
      </c>
      <c r="G8" s="70">
        <v>446.09443899999997</v>
      </c>
      <c r="H8" s="70">
        <v>449.253072</v>
      </c>
      <c r="I8" s="70">
        <v>461.18261</v>
      </c>
      <c r="J8" s="70">
        <v>462.9233906393</v>
      </c>
      <c r="K8" s="307">
        <v>0.05</v>
      </c>
      <c r="L8" s="374">
        <f>J8*(1+K8)</f>
        <v>486.06956017126504</v>
      </c>
      <c r="M8" s="307">
        <v>0.03</v>
      </c>
      <c r="N8" s="199">
        <f>J8*(1+M8)</f>
        <v>476.811092358479</v>
      </c>
      <c r="O8" s="307">
        <v>0.07</v>
      </c>
      <c r="P8" s="199">
        <f>J8*(1+O8)</f>
        <v>495.32802798405106</v>
      </c>
      <c r="R8" s="88"/>
      <c r="S8" s="425"/>
      <c r="T8" s="425"/>
      <c r="U8" s="425"/>
      <c r="V8" s="425"/>
      <c r="W8" s="425"/>
      <c r="X8" s="425"/>
      <c r="Y8" s="425"/>
      <c r="Z8" s="425"/>
      <c r="AA8" s="425"/>
      <c r="AB8" s="425"/>
      <c r="AC8" s="425"/>
      <c r="AD8" s="425"/>
      <c r="AE8" s="425"/>
      <c r="AF8" s="425"/>
      <c r="AG8" s="425"/>
      <c r="AH8" s="425"/>
      <c r="AI8" s="425"/>
    </row>
    <row r="9" spans="1:35" ht="12.75">
      <c r="A9" s="71" t="s">
        <v>59</v>
      </c>
      <c r="B9" s="70">
        <v>167.5</v>
      </c>
      <c r="C9" s="72">
        <v>244.828108</v>
      </c>
      <c r="D9" s="72">
        <v>216.362684</v>
      </c>
      <c r="E9" s="72">
        <v>297.646003</v>
      </c>
      <c r="F9" s="72">
        <v>295.811237</v>
      </c>
      <c r="G9" s="72">
        <v>216.1567377</v>
      </c>
      <c r="H9" s="72">
        <v>298.097151</v>
      </c>
      <c r="I9" s="72">
        <v>419.172888</v>
      </c>
      <c r="J9" s="72">
        <v>338.18727130619993</v>
      </c>
      <c r="K9" s="307">
        <v>0.15</v>
      </c>
      <c r="L9" s="374">
        <f>J9*(1+K9)</f>
        <v>388.9153620021299</v>
      </c>
      <c r="M9" s="307">
        <v>0.12</v>
      </c>
      <c r="N9" s="199">
        <f>J9*(1+M9)</f>
        <v>378.769743862944</v>
      </c>
      <c r="O9" s="307">
        <v>0.18</v>
      </c>
      <c r="P9" s="199">
        <f>J9*(1+O9)</f>
        <v>399.0609801413159</v>
      </c>
      <c r="R9" s="88"/>
      <c r="S9" s="425"/>
      <c r="T9" s="425"/>
      <c r="U9" s="425"/>
      <c r="V9" s="425"/>
      <c r="W9" s="425"/>
      <c r="X9" s="425"/>
      <c r="Y9" s="425"/>
      <c r="Z9" s="425"/>
      <c r="AA9" s="425"/>
      <c r="AB9" s="425"/>
      <c r="AC9" s="425"/>
      <c r="AD9" s="425"/>
      <c r="AE9" s="425"/>
      <c r="AF9" s="425"/>
      <c r="AG9" s="425"/>
      <c r="AH9" s="425"/>
      <c r="AI9" s="425"/>
    </row>
    <row r="10" spans="1:35" ht="12.75">
      <c r="A10" s="66" t="s">
        <v>103</v>
      </c>
      <c r="B10" s="68">
        <f aca="true" t="shared" si="3" ref="B10:J10">+B6+B7</f>
        <v>708.186116</v>
      </c>
      <c r="C10" s="68">
        <f t="shared" si="3"/>
        <v>907.9520810000001</v>
      </c>
      <c r="D10" s="68">
        <f t="shared" si="3"/>
        <v>822.4001519999998</v>
      </c>
      <c r="E10" s="68">
        <f t="shared" si="3"/>
        <v>1005.482776</v>
      </c>
      <c r="F10" s="68">
        <f t="shared" si="3"/>
        <v>1087.8160200000002</v>
      </c>
      <c r="G10" s="68">
        <f t="shared" si="3"/>
        <v>964.7831489999999</v>
      </c>
      <c r="H10" s="68">
        <f t="shared" si="3"/>
        <v>1061.2105629999999</v>
      </c>
      <c r="I10" s="68">
        <f t="shared" si="3"/>
        <v>1164.928945</v>
      </c>
      <c r="J10" s="68">
        <f t="shared" si="3"/>
        <v>1147.18283</v>
      </c>
      <c r="K10" s="195">
        <f aca="true" t="shared" si="4" ref="K10:K15">L10/J10-1</f>
        <v>0.0734463793095037</v>
      </c>
      <c r="L10" s="196">
        <f>+L6+L7</f>
        <v>1231.43925526953</v>
      </c>
      <c r="M10" s="195">
        <f aca="true" t="shared" si="5" ref="M10:M15">N10/J10-1</f>
        <v>0.0474816854397333</v>
      </c>
      <c r="N10" s="196">
        <f>+N6+N7</f>
        <v>1201.653004275923</v>
      </c>
      <c r="O10" s="195">
        <f aca="true" t="shared" si="6" ref="O10:O17">P10/J10-1</f>
        <v>0.09941107317927433</v>
      </c>
      <c r="P10" s="196">
        <f>+P6+P7</f>
        <v>1261.225506263137</v>
      </c>
      <c r="R10" s="88"/>
      <c r="S10" s="425"/>
      <c r="T10" s="425"/>
      <c r="U10" s="425"/>
      <c r="V10" s="425"/>
      <c r="W10" s="425"/>
      <c r="X10" s="425"/>
      <c r="Y10" s="425"/>
      <c r="Z10" s="425"/>
      <c r="AA10" s="425"/>
      <c r="AB10" s="425"/>
      <c r="AC10" s="425"/>
      <c r="AD10" s="425"/>
      <c r="AE10" s="425"/>
      <c r="AF10" s="425"/>
      <c r="AG10" s="425"/>
      <c r="AH10" s="425"/>
      <c r="AI10" s="425"/>
    </row>
    <row r="11" spans="1:35" ht="12.75">
      <c r="A11" s="66" t="s">
        <v>104</v>
      </c>
      <c r="B11" s="87">
        <v>6.24103</v>
      </c>
      <c r="C11" s="87">
        <v>6.203086</v>
      </c>
      <c r="D11" s="87">
        <v>3.879422</v>
      </c>
      <c r="E11" s="87">
        <v>3.025617</v>
      </c>
      <c r="F11" s="87">
        <v>0.553321</v>
      </c>
      <c r="G11" s="87">
        <v>1.052783</v>
      </c>
      <c r="H11" s="87">
        <v>1.241506</v>
      </c>
      <c r="I11" s="87">
        <v>2.181083</v>
      </c>
      <c r="J11" s="87">
        <v>2</v>
      </c>
      <c r="K11" s="195">
        <f t="shared" si="4"/>
        <v>0</v>
      </c>
      <c r="L11" s="200">
        <v>2</v>
      </c>
      <c r="M11" s="195">
        <f t="shared" si="5"/>
        <v>0</v>
      </c>
      <c r="N11" s="200">
        <v>2</v>
      </c>
      <c r="O11" s="195">
        <f t="shared" si="6"/>
        <v>0</v>
      </c>
      <c r="P11" s="200">
        <v>2</v>
      </c>
      <c r="R11" s="88"/>
      <c r="S11" s="425"/>
      <c r="T11" s="425"/>
      <c r="U11" s="425"/>
      <c r="V11" s="425"/>
      <c r="W11" s="425"/>
      <c r="X11" s="425"/>
      <c r="Y11" s="425"/>
      <c r="Z11" s="425"/>
      <c r="AA11" s="425"/>
      <c r="AB11" s="425"/>
      <c r="AC11" s="425"/>
      <c r="AD11" s="425"/>
      <c r="AE11" s="425"/>
      <c r="AF11" s="425"/>
      <c r="AG11" s="425"/>
      <c r="AH11" s="425"/>
      <c r="AI11" s="425"/>
    </row>
    <row r="12" spans="1:35" ht="12.75">
      <c r="A12" s="66" t="s">
        <v>105</v>
      </c>
      <c r="B12" s="67">
        <v>844.8778</v>
      </c>
      <c r="C12" s="67">
        <v>827.746</v>
      </c>
      <c r="D12" s="67">
        <v>868.2969999999999</v>
      </c>
      <c r="E12" s="67">
        <v>1009.2922000000001</v>
      </c>
      <c r="F12" s="67">
        <v>915.2382000000001</v>
      </c>
      <c r="G12" s="67">
        <v>1046.3808</v>
      </c>
      <c r="H12" s="67">
        <v>1255.37104</v>
      </c>
      <c r="I12" s="67">
        <v>1282.125225</v>
      </c>
      <c r="J12" s="67">
        <v>1003.170413</v>
      </c>
      <c r="K12" s="477">
        <f t="shared" si="4"/>
        <v>0.28150330526145595</v>
      </c>
      <c r="L12" s="478">
        <f>SUM(L13:L15)</f>
        <v>1285.5662</v>
      </c>
      <c r="M12" s="477">
        <f t="shared" si="5"/>
        <v>0.28150330526145595</v>
      </c>
      <c r="N12" s="478">
        <f>SUM(N13:N15)</f>
        <v>1285.5662</v>
      </c>
      <c r="O12" s="477">
        <f t="shared" si="6"/>
        <v>0.28150330526145595</v>
      </c>
      <c r="P12" s="478">
        <f>SUM(P13:P15)</f>
        <v>1285.5662</v>
      </c>
      <c r="R12" s="88"/>
      <c r="S12" s="425"/>
      <c r="T12" s="425"/>
      <c r="U12" s="425"/>
      <c r="V12" s="425"/>
      <c r="W12" s="425"/>
      <c r="X12" s="425"/>
      <c r="Y12" s="425"/>
      <c r="Z12" s="425"/>
      <c r="AA12" s="425"/>
      <c r="AB12" s="425"/>
      <c r="AC12" s="425"/>
      <c r="AD12" s="425"/>
      <c r="AE12" s="425"/>
      <c r="AF12" s="425"/>
      <c r="AG12" s="425"/>
      <c r="AH12" s="425"/>
      <c r="AI12" s="425"/>
    </row>
    <row r="13" spans="1:35" ht="12.75">
      <c r="A13" s="69" t="s">
        <v>231</v>
      </c>
      <c r="B13" s="72">
        <v>716.3043</v>
      </c>
      <c r="C13" s="72">
        <v>703.8874</v>
      </c>
      <c r="D13" s="72">
        <v>692.7908</v>
      </c>
      <c r="E13" s="72">
        <v>866.5659</v>
      </c>
      <c r="F13" s="72">
        <v>744.5528</v>
      </c>
      <c r="G13" s="72">
        <v>828.6392</v>
      </c>
      <c r="H13" s="72">
        <v>1015.985533</v>
      </c>
      <c r="I13" s="72">
        <v>1078.2093</v>
      </c>
      <c r="J13" s="72">
        <v>841.175143</v>
      </c>
      <c r="K13" s="479">
        <f t="shared" si="4"/>
        <v>0.28441467747936056</v>
      </c>
      <c r="L13" s="480">
        <v>1080.4177</v>
      </c>
      <c r="M13" s="479">
        <f t="shared" si="5"/>
        <v>0.28441467747936056</v>
      </c>
      <c r="N13" s="480">
        <v>1080.4177</v>
      </c>
      <c r="O13" s="479">
        <f t="shared" si="6"/>
        <v>0.28441467747936056</v>
      </c>
      <c r="P13" s="480">
        <v>1080.4177</v>
      </c>
      <c r="R13" s="88"/>
      <c r="S13" s="425"/>
      <c r="T13" s="425"/>
      <c r="U13" s="425"/>
      <c r="V13" s="425"/>
      <c r="W13" s="425"/>
      <c r="X13" s="425"/>
      <c r="Y13" s="425"/>
      <c r="Z13" s="425"/>
      <c r="AA13" s="425"/>
      <c r="AB13" s="425"/>
      <c r="AC13" s="425"/>
      <c r="AD13" s="425"/>
      <c r="AE13" s="425"/>
      <c r="AF13" s="425"/>
      <c r="AG13" s="425"/>
      <c r="AH13" s="425"/>
      <c r="AI13" s="425"/>
    </row>
    <row r="14" spans="1:35" ht="12.75">
      <c r="A14" s="69" t="s">
        <v>232</v>
      </c>
      <c r="B14" s="72">
        <v>86.1365</v>
      </c>
      <c r="C14" s="72">
        <v>87.9062</v>
      </c>
      <c r="D14" s="72">
        <v>131.8511</v>
      </c>
      <c r="E14" s="72">
        <v>115.2065</v>
      </c>
      <c r="F14" s="72">
        <v>127.1633</v>
      </c>
      <c r="G14" s="72">
        <v>118.001</v>
      </c>
      <c r="H14" s="72">
        <v>171.686931</v>
      </c>
      <c r="I14" s="72">
        <v>136.1707</v>
      </c>
      <c r="J14" s="72">
        <v>123.455726</v>
      </c>
      <c r="K14" s="479">
        <f t="shared" si="4"/>
        <v>0.23198578897830946</v>
      </c>
      <c r="L14" s="480">
        <v>152.0957</v>
      </c>
      <c r="M14" s="479">
        <f t="shared" si="5"/>
        <v>0.23198578897830946</v>
      </c>
      <c r="N14" s="480">
        <v>152.0957</v>
      </c>
      <c r="O14" s="479">
        <f t="shared" si="6"/>
        <v>0.23198578897830946</v>
      </c>
      <c r="P14" s="480">
        <v>152.0957</v>
      </c>
      <c r="R14" s="88"/>
      <c r="S14" s="425"/>
      <c r="T14" s="425"/>
      <c r="U14" s="425"/>
      <c r="V14" s="425"/>
      <c r="W14" s="425"/>
      <c r="X14" s="425"/>
      <c r="Y14" s="425"/>
      <c r="Z14" s="425"/>
      <c r="AA14" s="425"/>
      <c r="AB14" s="425"/>
      <c r="AC14" s="425"/>
      <c r="AD14" s="425"/>
      <c r="AE14" s="425"/>
      <c r="AF14" s="425"/>
      <c r="AG14" s="425"/>
      <c r="AH14" s="425"/>
      <c r="AI14" s="425"/>
    </row>
    <row r="15" spans="1:35" ht="12.75">
      <c r="A15" s="69" t="s">
        <v>356</v>
      </c>
      <c r="B15" s="72">
        <v>42.437</v>
      </c>
      <c r="C15" s="72">
        <v>35.9524</v>
      </c>
      <c r="D15" s="72">
        <v>43.6551</v>
      </c>
      <c r="E15" s="72">
        <v>27.5198</v>
      </c>
      <c r="F15" s="72">
        <v>43.5221</v>
      </c>
      <c r="G15" s="72">
        <v>99.7406</v>
      </c>
      <c r="H15" s="72">
        <v>67.698576</v>
      </c>
      <c r="I15" s="72">
        <v>70.2243</v>
      </c>
      <c r="J15" s="72">
        <v>38.539544</v>
      </c>
      <c r="K15" s="479">
        <f t="shared" si="4"/>
        <v>0.3765808957158392</v>
      </c>
      <c r="L15" s="480">
        <v>53.0528</v>
      </c>
      <c r="M15" s="479">
        <f t="shared" si="5"/>
        <v>0.3765808957158392</v>
      </c>
      <c r="N15" s="480">
        <v>53.0528</v>
      </c>
      <c r="O15" s="479">
        <f t="shared" si="6"/>
        <v>0.3765808957158392</v>
      </c>
      <c r="P15" s="480">
        <v>53.0528</v>
      </c>
      <c r="R15" s="88"/>
      <c r="S15" s="425"/>
      <c r="T15" s="425"/>
      <c r="U15" s="425"/>
      <c r="V15" s="425"/>
      <c r="W15" s="425"/>
      <c r="X15" s="425"/>
      <c r="Y15" s="425"/>
      <c r="Z15" s="425"/>
      <c r="AA15" s="425"/>
      <c r="AB15" s="425"/>
      <c r="AC15" s="425"/>
      <c r="AD15" s="425"/>
      <c r="AE15" s="425"/>
      <c r="AF15" s="425"/>
      <c r="AG15" s="425"/>
      <c r="AH15" s="425"/>
      <c r="AI15" s="425"/>
    </row>
    <row r="16" spans="1:35" ht="12.75">
      <c r="A16" s="66" t="s">
        <v>288</v>
      </c>
      <c r="B16" s="67">
        <v>9.347334</v>
      </c>
      <c r="C16" s="67">
        <v>19.890362</v>
      </c>
      <c r="D16" s="67">
        <v>10.932257</v>
      </c>
      <c r="E16" s="67">
        <v>26.075314</v>
      </c>
      <c r="F16" s="67">
        <v>31.452386</v>
      </c>
      <c r="G16" s="67">
        <v>32.89331</v>
      </c>
      <c r="H16" s="67">
        <v>30.567738</v>
      </c>
      <c r="I16" s="218">
        <v>20</v>
      </c>
      <c r="J16" s="218">
        <v>20</v>
      </c>
      <c r="K16" s="195">
        <f>L16/I16-1</f>
        <v>-0.5</v>
      </c>
      <c r="L16" s="198">
        <v>10</v>
      </c>
      <c r="M16" s="195">
        <f>N16/I16-1</f>
        <v>-0.25</v>
      </c>
      <c r="N16" s="198">
        <v>15</v>
      </c>
      <c r="O16" s="195">
        <f t="shared" si="6"/>
        <v>-0.75</v>
      </c>
      <c r="P16" s="198">
        <v>5</v>
      </c>
      <c r="R16" s="88"/>
      <c r="S16" s="425"/>
      <c r="T16" s="425"/>
      <c r="U16" s="425"/>
      <c r="V16" s="425"/>
      <c r="W16" s="425"/>
      <c r="X16" s="425"/>
      <c r="Y16" s="425"/>
      <c r="Z16" s="425"/>
      <c r="AA16" s="425"/>
      <c r="AB16" s="425"/>
      <c r="AC16" s="425"/>
      <c r="AD16" s="425"/>
      <c r="AE16" s="425"/>
      <c r="AF16" s="425"/>
      <c r="AG16" s="425"/>
      <c r="AH16" s="425"/>
      <c r="AI16" s="425"/>
    </row>
    <row r="17" spans="1:35" ht="12.75">
      <c r="A17" s="66" t="s">
        <v>258</v>
      </c>
      <c r="B17" s="68">
        <v>802.187453</v>
      </c>
      <c r="C17" s="68">
        <v>748.07482</v>
      </c>
      <c r="D17" s="68">
        <v>808.783347</v>
      </c>
      <c r="E17" s="68">
        <v>841.693702</v>
      </c>
      <c r="F17" s="68">
        <v>701.121589</v>
      </c>
      <c r="G17" s="68">
        <v>816.665333</v>
      </c>
      <c r="H17" s="218">
        <v>1042.635054</v>
      </c>
      <c r="I17" s="218">
        <v>1182.012417</v>
      </c>
      <c r="J17" s="218">
        <v>1060</v>
      </c>
      <c r="K17" s="195">
        <f>L17/J17-1</f>
        <v>0.062383910123084974</v>
      </c>
      <c r="L17" s="196">
        <f>+L5-L10+L11+L12+L16</f>
        <v>1126.12694473047</v>
      </c>
      <c r="M17" s="375">
        <f>N17/J17-1</f>
        <v>0.0952011280415821</v>
      </c>
      <c r="N17" s="196">
        <f>+N5-N10+N11+N12+N16</f>
        <v>1160.913195724077</v>
      </c>
      <c r="O17" s="195">
        <f t="shared" si="6"/>
        <v>0.02956669220458763</v>
      </c>
      <c r="P17" s="196">
        <f>+P5-P10+P11+P12+P16</f>
        <v>1091.340693736863</v>
      </c>
      <c r="R17" s="88"/>
      <c r="S17" s="425"/>
      <c r="T17" s="425"/>
      <c r="U17" s="425"/>
      <c r="V17" s="425"/>
      <c r="W17" s="425"/>
      <c r="X17" s="425"/>
      <c r="Y17" s="425"/>
      <c r="Z17" s="425"/>
      <c r="AA17" s="425"/>
      <c r="AB17" s="425"/>
      <c r="AC17" s="425"/>
      <c r="AD17" s="425"/>
      <c r="AE17" s="425"/>
      <c r="AF17" s="425"/>
      <c r="AG17" s="425"/>
      <c r="AH17" s="425"/>
      <c r="AI17" s="425"/>
    </row>
    <row r="18" spans="1:35" ht="12.75">
      <c r="A18" s="69" t="s">
        <v>195</v>
      </c>
      <c r="B18" s="165">
        <f aca="true" t="shared" si="7" ref="B18:G18">+B17/B10</f>
        <v>1.1327353570992629</v>
      </c>
      <c r="C18" s="165">
        <f t="shared" si="7"/>
        <v>0.8239144285853561</v>
      </c>
      <c r="D18" s="165">
        <f t="shared" si="7"/>
        <v>0.9834426039843439</v>
      </c>
      <c r="E18" s="165">
        <f t="shared" si="7"/>
        <v>0.8371040480160349</v>
      </c>
      <c r="F18" s="165">
        <f t="shared" si="7"/>
        <v>0.6445222134161986</v>
      </c>
      <c r="G18" s="165">
        <f t="shared" si="7"/>
        <v>0.8464755358201226</v>
      </c>
      <c r="H18" s="165">
        <f>+H17/H10</f>
        <v>0.9824959252690743</v>
      </c>
      <c r="I18" s="165">
        <f>+I17/I10</f>
        <v>1.0146648188915932</v>
      </c>
      <c r="J18" s="165">
        <f>+J17/J10</f>
        <v>0.9240026718321787</v>
      </c>
      <c r="K18" s="201"/>
      <c r="L18" s="202">
        <f>+L17/L10</f>
        <v>0.9144803041738265</v>
      </c>
      <c r="M18" s="202"/>
      <c r="N18" s="202">
        <f>+N17/N10</f>
        <v>0.9660968612345837</v>
      </c>
      <c r="O18" s="202"/>
      <c r="P18" s="202">
        <f>+P17/P10</f>
        <v>0.8653017944192845</v>
      </c>
      <c r="R18" s="88"/>
      <c r="S18" s="425"/>
      <c r="T18" s="425"/>
      <c r="U18" s="425"/>
      <c r="V18" s="425"/>
      <c r="W18" s="425"/>
      <c r="X18" s="425"/>
      <c r="Y18" s="425"/>
      <c r="Z18" s="425"/>
      <c r="AA18" s="425"/>
      <c r="AB18" s="425"/>
      <c r="AC18" s="425"/>
      <c r="AD18" s="425"/>
      <c r="AE18" s="425"/>
      <c r="AF18" s="425"/>
      <c r="AG18" s="425"/>
      <c r="AH18" s="425"/>
      <c r="AI18" s="425"/>
    </row>
    <row r="19" spans="1:35" ht="12.75">
      <c r="A19" s="69" t="s">
        <v>196</v>
      </c>
      <c r="B19" s="165">
        <f aca="true" t="shared" si="8" ref="B19:H19">B17/B12</f>
        <v>0.9494715721019064</v>
      </c>
      <c r="C19" s="165">
        <f t="shared" si="8"/>
        <v>0.9037492419172065</v>
      </c>
      <c r="D19" s="165">
        <f t="shared" si="8"/>
        <v>0.9314593359184704</v>
      </c>
      <c r="E19" s="165">
        <f t="shared" si="8"/>
        <v>0.8339445227061102</v>
      </c>
      <c r="F19" s="165">
        <f t="shared" si="8"/>
        <v>0.7660536776109212</v>
      </c>
      <c r="G19" s="165">
        <f t="shared" si="8"/>
        <v>0.7804666647170897</v>
      </c>
      <c r="H19" s="165">
        <f t="shared" si="8"/>
        <v>0.830539355121654</v>
      </c>
      <c r="I19" s="165">
        <f>I17/I12</f>
        <v>0.9219165132641391</v>
      </c>
      <c r="J19" s="165">
        <f>J17/J12</f>
        <v>1.0566499831569494</v>
      </c>
      <c r="K19" s="201"/>
      <c r="L19" s="202">
        <f>L17/L12</f>
        <v>0.8759774056991154</v>
      </c>
      <c r="M19" s="202"/>
      <c r="N19" s="202">
        <f>N17/N12</f>
        <v>0.9030364952999519</v>
      </c>
      <c r="O19" s="202"/>
      <c r="P19" s="202">
        <f>P17/P12</f>
        <v>0.8489183160982787</v>
      </c>
      <c r="R19" s="88"/>
      <c r="S19" s="425"/>
      <c r="T19" s="425"/>
      <c r="U19" s="425"/>
      <c r="V19" s="425"/>
      <c r="W19" s="425"/>
      <c r="X19" s="425"/>
      <c r="Y19" s="425"/>
      <c r="Z19" s="425"/>
      <c r="AA19" s="425"/>
      <c r="AB19" s="425"/>
      <c r="AC19" s="425"/>
      <c r="AD19" s="425"/>
      <c r="AE19" s="425"/>
      <c r="AF19" s="425"/>
      <c r="AG19" s="425"/>
      <c r="AH19" s="425"/>
      <c r="AI19" s="425"/>
    </row>
    <row r="20" spans="1:35" ht="12.75">
      <c r="A20" s="577" t="s">
        <v>359</v>
      </c>
      <c r="B20" s="577"/>
      <c r="C20" s="577"/>
      <c r="D20" s="577"/>
      <c r="E20" s="577"/>
      <c r="F20" s="577"/>
      <c r="G20" s="577"/>
      <c r="H20" s="577"/>
      <c r="I20" s="577"/>
      <c r="J20" s="577"/>
      <c r="K20" s="577"/>
      <c r="L20" s="577"/>
      <c r="M20" s="577"/>
      <c r="N20" s="577"/>
      <c r="O20" s="577"/>
      <c r="P20" s="577"/>
      <c r="R20" s="280"/>
      <c r="S20" s="425"/>
      <c r="T20" s="425"/>
      <c r="U20" s="425"/>
      <c r="V20" s="425"/>
      <c r="W20" s="425"/>
      <c r="X20" s="425"/>
      <c r="Y20" s="425"/>
      <c r="Z20" s="425"/>
      <c r="AA20" s="425"/>
      <c r="AB20" s="425"/>
      <c r="AC20" s="425"/>
      <c r="AD20" s="425"/>
      <c r="AE20" s="425"/>
      <c r="AF20" s="425"/>
      <c r="AG20" s="425"/>
      <c r="AH20" s="425"/>
      <c r="AI20" s="425"/>
    </row>
    <row r="21" spans="1:35" ht="12.75">
      <c r="A21" s="578" t="s">
        <v>289</v>
      </c>
      <c r="B21" s="578"/>
      <c r="C21" s="578"/>
      <c r="D21" s="578"/>
      <c r="E21" s="578"/>
      <c r="F21" s="578"/>
      <c r="G21" s="578"/>
      <c r="H21" s="578"/>
      <c r="I21" s="578"/>
      <c r="J21" s="578"/>
      <c r="K21" s="578"/>
      <c r="L21" s="578"/>
      <c r="M21" s="578"/>
      <c r="N21" s="578"/>
      <c r="O21" s="578"/>
      <c r="P21" s="578"/>
      <c r="S21" s="425"/>
      <c r="T21" s="425"/>
      <c r="U21" s="425"/>
      <c r="V21" s="425"/>
      <c r="W21" s="425"/>
      <c r="X21" s="425"/>
      <c r="Y21" s="425"/>
      <c r="Z21" s="425"/>
      <c r="AA21" s="425"/>
      <c r="AB21" s="425"/>
      <c r="AC21" s="425"/>
      <c r="AD21" s="425"/>
      <c r="AE21" s="425"/>
      <c r="AF21" s="425"/>
      <c r="AG21" s="425"/>
      <c r="AH21" s="425"/>
      <c r="AI21" s="425"/>
    </row>
    <row r="22" spans="1:35" ht="12.75">
      <c r="A22" s="578" t="s">
        <v>60</v>
      </c>
      <c r="B22" s="578"/>
      <c r="C22" s="578"/>
      <c r="D22" s="578"/>
      <c r="E22" s="578"/>
      <c r="F22" s="578"/>
      <c r="G22" s="578"/>
      <c r="H22" s="578"/>
      <c r="I22" s="578"/>
      <c r="J22" s="578"/>
      <c r="K22" s="578"/>
      <c r="L22" s="578"/>
      <c r="M22" s="578"/>
      <c r="N22" s="578"/>
      <c r="O22" s="578"/>
      <c r="P22" s="578"/>
      <c r="Q22" s="301"/>
      <c r="S22" s="425"/>
      <c r="T22" s="425"/>
      <c r="U22" s="425"/>
      <c r="V22" s="425"/>
      <c r="W22" s="425"/>
      <c r="X22" s="425"/>
      <c r="Y22" s="425"/>
      <c r="Z22" s="425"/>
      <c r="AA22" s="425"/>
      <c r="AB22" s="425"/>
      <c r="AC22" s="425"/>
      <c r="AD22" s="425"/>
      <c r="AE22" s="425"/>
      <c r="AF22" s="425"/>
      <c r="AG22" s="425"/>
      <c r="AH22" s="425"/>
      <c r="AI22" s="425"/>
    </row>
    <row r="23" spans="1:35" ht="12.75">
      <c r="A23" s="578" t="s">
        <v>61</v>
      </c>
      <c r="B23" s="578"/>
      <c r="C23" s="578"/>
      <c r="D23" s="578"/>
      <c r="E23" s="578"/>
      <c r="F23" s="578"/>
      <c r="G23" s="578"/>
      <c r="H23" s="578"/>
      <c r="I23" s="578"/>
      <c r="J23" s="578"/>
      <c r="K23" s="578"/>
      <c r="L23" s="578"/>
      <c r="M23" s="578"/>
      <c r="N23" s="578"/>
      <c r="O23" s="578"/>
      <c r="P23" s="578"/>
      <c r="S23" s="425"/>
      <c r="T23" s="425"/>
      <c r="U23" s="425"/>
      <c r="V23" s="425"/>
      <c r="W23" s="425"/>
      <c r="X23" s="425"/>
      <c r="Y23" s="425"/>
      <c r="Z23" s="425"/>
      <c r="AA23" s="425"/>
      <c r="AB23" s="425"/>
      <c r="AC23" s="425"/>
      <c r="AD23" s="425"/>
      <c r="AE23" s="425"/>
      <c r="AF23" s="425"/>
      <c r="AG23" s="425"/>
      <c r="AH23" s="425"/>
      <c r="AI23" s="425"/>
    </row>
    <row r="24" spans="1:16" ht="12.75">
      <c r="A24" s="578" t="s">
        <v>62</v>
      </c>
      <c r="B24" s="578"/>
      <c r="C24" s="578"/>
      <c r="D24" s="578"/>
      <c r="E24" s="578"/>
      <c r="F24" s="578"/>
      <c r="G24" s="578"/>
      <c r="H24" s="578"/>
      <c r="I24" s="578"/>
      <c r="J24" s="578"/>
      <c r="K24" s="578"/>
      <c r="L24" s="578"/>
      <c r="M24" s="578"/>
      <c r="N24" s="578"/>
      <c r="O24" s="578"/>
      <c r="P24" s="578"/>
    </row>
    <row r="25" spans="1:16" s="183" customFormat="1" ht="12.75">
      <c r="A25" s="578" t="s">
        <v>278</v>
      </c>
      <c r="B25" s="578"/>
      <c r="C25" s="578"/>
      <c r="D25" s="578"/>
      <c r="E25" s="578"/>
      <c r="F25" s="578"/>
      <c r="G25" s="578"/>
      <c r="H25" s="578"/>
      <c r="I25" s="578"/>
      <c r="J25" s="578"/>
      <c r="K25" s="578"/>
      <c r="L25" s="578"/>
      <c r="M25" s="578"/>
      <c r="N25" s="578"/>
      <c r="O25" s="578"/>
      <c r="P25" s="578"/>
    </row>
    <row r="26" spans="1:16" s="183" customFormat="1" ht="12.75" customHeight="1">
      <c r="A26" s="584" t="s">
        <v>295</v>
      </c>
      <c r="B26" s="584"/>
      <c r="C26" s="584"/>
      <c r="D26" s="584"/>
      <c r="E26" s="584"/>
      <c r="F26" s="584"/>
      <c r="G26" s="584"/>
      <c r="H26" s="584"/>
      <c r="I26" s="584"/>
      <c r="J26" s="584"/>
      <c r="K26" s="584"/>
      <c r="L26" s="584"/>
      <c r="M26" s="584"/>
      <c r="N26" s="584"/>
      <c r="O26" s="584"/>
      <c r="P26" s="584"/>
    </row>
    <row r="27" spans="1:16" s="183" customFormat="1" ht="39.75" customHeight="1">
      <c r="A27" s="584" t="s">
        <v>350</v>
      </c>
      <c r="B27" s="584"/>
      <c r="C27" s="584"/>
      <c r="D27" s="584"/>
      <c r="E27" s="584"/>
      <c r="F27" s="584"/>
      <c r="G27" s="584"/>
      <c r="H27" s="584"/>
      <c r="I27" s="584"/>
      <c r="J27" s="584"/>
      <c r="K27" s="584"/>
      <c r="L27" s="584"/>
      <c r="M27" s="584"/>
      <c r="N27" s="584"/>
      <c r="O27" s="584"/>
      <c r="P27" s="584"/>
    </row>
    <row r="28" spans="4:16" ht="15">
      <c r="D28" s="272"/>
      <c r="E28" s="272"/>
      <c r="F28" s="272"/>
      <c r="G28" s="272"/>
      <c r="I28" s="214"/>
      <c r="J28" s="214"/>
      <c r="M28" s="273"/>
      <c r="N28" s="273"/>
      <c r="O28" s="273"/>
      <c r="P28" s="273"/>
    </row>
    <row r="29" spans="4:15" ht="12.75">
      <c r="D29" s="272"/>
      <c r="E29" s="272"/>
      <c r="F29" s="272"/>
      <c r="G29" s="272"/>
      <c r="M29" s="273"/>
      <c r="O29" s="273"/>
    </row>
    <row r="30" spans="4:16" ht="12.75">
      <c r="D30" s="272"/>
      <c r="E30" s="272"/>
      <c r="F30" s="272"/>
      <c r="G30" s="272"/>
      <c r="N30" s="273"/>
      <c r="O30" s="273"/>
      <c r="P30" s="273"/>
    </row>
    <row r="31" spans="4:16" ht="12.75">
      <c r="D31" s="272"/>
      <c r="E31" s="272"/>
      <c r="F31" s="272"/>
      <c r="G31" s="272"/>
      <c r="M31" s="273"/>
      <c r="N31" s="273"/>
      <c r="O31" s="273"/>
      <c r="P31" s="273"/>
    </row>
    <row r="32" spans="4:16" ht="12.75">
      <c r="D32" s="272"/>
      <c r="E32" s="272"/>
      <c r="F32" s="272"/>
      <c r="G32" s="272"/>
      <c r="M32" s="273"/>
      <c r="N32" s="273"/>
      <c r="O32" s="273"/>
      <c r="P32" s="273"/>
    </row>
  </sheetData>
  <sheetProtection/>
  <mergeCells count="14">
    <mergeCell ref="A22:P22"/>
    <mergeCell ref="A23:P23"/>
    <mergeCell ref="A24:P24"/>
    <mergeCell ref="A26:P26"/>
    <mergeCell ref="A27:P27"/>
    <mergeCell ref="A25:P25"/>
    <mergeCell ref="A20:P20"/>
    <mergeCell ref="A21:P21"/>
    <mergeCell ref="A1:P1"/>
    <mergeCell ref="A3:A4"/>
    <mergeCell ref="B4:P4"/>
    <mergeCell ref="K3:L3"/>
    <mergeCell ref="M3:N3"/>
    <mergeCell ref="O3:P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&amp;C&amp;10 11</oddFooter>
  </headerFooter>
  <ignoredErrors>
    <ignoredError sqref="L7 P7 M16 K16 M17:O17 K10 O10 M10 M7:N7" formula="1"/>
    <ignoredError sqref="P12 L12" formulaRange="1"/>
    <ignoredError sqref="M12:O12" formula="1" formulaRange="1"/>
  </ignoredErrors>
</worksheet>
</file>

<file path=xl/worksheets/sheet11.xml><?xml version="1.0" encoding="utf-8"?>
<worksheet xmlns="http://schemas.openxmlformats.org/spreadsheetml/2006/main" xmlns:r="http://schemas.openxmlformats.org/officeDocument/2006/relationships">
  <sheetPr>
    <tabColor theme="0"/>
  </sheetPr>
  <dimension ref="A1:BI48"/>
  <sheetViews>
    <sheetView view="pageBreakPreview" zoomScaleNormal="85" zoomScaleSheetLayoutView="100" zoomScalePageLayoutView="0" workbookViewId="0" topLeftCell="A13">
      <selection activeCell="K59" sqref="K59"/>
    </sheetView>
  </sheetViews>
  <sheetFormatPr defaultColWidth="11.00390625" defaultRowHeight="14.25"/>
  <cols>
    <col min="1" max="1" width="5.50390625" style="11" bestFit="1" customWidth="1"/>
    <col min="2" max="13" width="8.00390625" style="11" bestFit="1" customWidth="1"/>
    <col min="14" max="14" width="9.00390625" style="11" bestFit="1" customWidth="1"/>
    <col min="15" max="15" width="4.50390625" style="11" customWidth="1"/>
    <col min="16" max="21" width="8.875" style="11" customWidth="1"/>
    <col min="22" max="16384" width="11.00390625" style="11" customWidth="1"/>
  </cols>
  <sheetData>
    <row r="1" spans="1:14" ht="14.25" customHeight="1">
      <c r="A1" s="587" t="s">
        <v>253</v>
      </c>
      <c r="B1" s="588"/>
      <c r="C1" s="588"/>
      <c r="D1" s="588"/>
      <c r="E1" s="588"/>
      <c r="F1" s="588"/>
      <c r="G1" s="588"/>
      <c r="H1" s="588"/>
      <c r="I1" s="588"/>
      <c r="J1" s="588"/>
      <c r="K1" s="588"/>
      <c r="L1" s="588"/>
      <c r="M1" s="588"/>
      <c r="N1" s="588"/>
    </row>
    <row r="2" spans="1:29" ht="12.75">
      <c r="A2" s="587" t="s">
        <v>35</v>
      </c>
      <c r="B2" s="588"/>
      <c r="C2" s="588"/>
      <c r="D2" s="588"/>
      <c r="E2" s="588"/>
      <c r="F2" s="588"/>
      <c r="G2" s="588"/>
      <c r="H2" s="588"/>
      <c r="I2" s="588"/>
      <c r="J2" s="588"/>
      <c r="K2" s="588"/>
      <c r="L2" s="588"/>
      <c r="M2" s="588"/>
      <c r="N2" s="588"/>
      <c r="AC2" s="117"/>
    </row>
    <row r="3" spans="1:14" ht="14.25" customHeight="1">
      <c r="A3" s="587" t="s">
        <v>36</v>
      </c>
      <c r="B3" s="588"/>
      <c r="C3" s="588"/>
      <c r="D3" s="588"/>
      <c r="E3" s="588"/>
      <c r="F3" s="588"/>
      <c r="G3" s="588"/>
      <c r="H3" s="588"/>
      <c r="I3" s="588"/>
      <c r="J3" s="588"/>
      <c r="K3" s="588"/>
      <c r="L3" s="588"/>
      <c r="M3" s="588"/>
      <c r="N3" s="588"/>
    </row>
    <row r="5" spans="1:21" ht="12.75">
      <c r="A5" s="9" t="s">
        <v>37</v>
      </c>
      <c r="B5" s="9" t="s">
        <v>38</v>
      </c>
      <c r="C5" s="9" t="s">
        <v>39</v>
      </c>
      <c r="D5" s="9" t="s">
        <v>40</v>
      </c>
      <c r="E5" s="9" t="s">
        <v>41</v>
      </c>
      <c r="F5" s="9" t="s">
        <v>42</v>
      </c>
      <c r="G5" s="9" t="s">
        <v>43</v>
      </c>
      <c r="H5" s="9" t="s">
        <v>44</v>
      </c>
      <c r="I5" s="9" t="s">
        <v>45</v>
      </c>
      <c r="J5" s="9" t="s">
        <v>46</v>
      </c>
      <c r="K5" s="9" t="s">
        <v>47</v>
      </c>
      <c r="L5" s="9" t="s">
        <v>48</v>
      </c>
      <c r="M5" s="9" t="s">
        <v>49</v>
      </c>
      <c r="N5" s="9" t="s">
        <v>156</v>
      </c>
      <c r="T5" s="58"/>
      <c r="U5" s="58"/>
    </row>
    <row r="6" spans="1:21" ht="12.75">
      <c r="A6" s="79">
        <v>2011</v>
      </c>
      <c r="B6" s="378">
        <v>14000</v>
      </c>
      <c r="C6" s="378">
        <v>14000</v>
      </c>
      <c r="D6" s="378">
        <v>14000</v>
      </c>
      <c r="E6" s="378">
        <v>14000</v>
      </c>
      <c r="F6" s="378">
        <v>14500</v>
      </c>
      <c r="G6" s="378">
        <v>14000</v>
      </c>
      <c r="H6" s="378">
        <v>12500</v>
      </c>
      <c r="I6" s="378">
        <v>12500</v>
      </c>
      <c r="J6" s="378">
        <v>11000</v>
      </c>
      <c r="K6" s="378">
        <v>11000</v>
      </c>
      <c r="L6" s="378">
        <v>11000</v>
      </c>
      <c r="M6" s="378">
        <v>11500</v>
      </c>
      <c r="N6" s="378">
        <f>AVERAGE(B6:M6)</f>
        <v>12833.333333333334</v>
      </c>
      <c r="T6" s="78"/>
      <c r="U6" s="78"/>
    </row>
    <row r="7" spans="1:21" ht="14.25">
      <c r="A7" s="79">
        <v>2012</v>
      </c>
      <c r="B7" s="378">
        <v>12000</v>
      </c>
      <c r="C7" s="378">
        <v>12500</v>
      </c>
      <c r="D7" s="378">
        <v>12500</v>
      </c>
      <c r="E7" s="378">
        <v>12500</v>
      </c>
      <c r="F7" s="378">
        <v>12000</v>
      </c>
      <c r="G7" s="378">
        <v>12000</v>
      </c>
      <c r="H7" s="378">
        <v>12000</v>
      </c>
      <c r="I7" s="378">
        <v>11000</v>
      </c>
      <c r="J7" s="378">
        <v>9500</v>
      </c>
      <c r="K7" s="378">
        <v>10000</v>
      </c>
      <c r="L7" s="378">
        <v>9500</v>
      </c>
      <c r="M7" s="378">
        <v>9000</v>
      </c>
      <c r="N7" s="378">
        <f>AVERAGE(B7:M7)</f>
        <v>11208.333333333334</v>
      </c>
      <c r="P7" s="323"/>
      <c r="T7" s="78"/>
      <c r="U7" s="78"/>
    </row>
    <row r="8" spans="1:21" ht="14.25">
      <c r="A8" s="79">
        <v>2013</v>
      </c>
      <c r="B8" s="378">
        <v>9500</v>
      </c>
      <c r="C8" s="378">
        <v>9000</v>
      </c>
      <c r="D8" s="378">
        <v>9500</v>
      </c>
      <c r="E8" s="378">
        <v>8500</v>
      </c>
      <c r="F8" s="378">
        <v>8500</v>
      </c>
      <c r="G8" s="378">
        <v>8500</v>
      </c>
      <c r="H8" s="378">
        <v>8500</v>
      </c>
      <c r="I8" s="378">
        <v>8500</v>
      </c>
      <c r="J8" s="378">
        <v>8500</v>
      </c>
      <c r="K8" s="378">
        <v>8500</v>
      </c>
      <c r="L8" s="378">
        <v>8000</v>
      </c>
      <c r="M8" s="378">
        <v>8000</v>
      </c>
      <c r="N8" s="378">
        <f>AVERAGE(B8:M8)</f>
        <v>8625</v>
      </c>
      <c r="O8" s="78"/>
      <c r="P8" s="323"/>
      <c r="Q8" s="78"/>
      <c r="R8" s="78"/>
      <c r="S8" s="78"/>
      <c r="T8" s="78"/>
      <c r="U8" s="78"/>
    </row>
    <row r="9" spans="1:21" ht="14.25">
      <c r="A9" s="79">
        <v>2014</v>
      </c>
      <c r="B9" s="378">
        <v>7500</v>
      </c>
      <c r="C9" s="378">
        <v>7000</v>
      </c>
      <c r="D9" s="378">
        <v>8000</v>
      </c>
      <c r="E9" s="378">
        <v>8000</v>
      </c>
      <c r="F9" s="378">
        <v>10000</v>
      </c>
      <c r="G9" s="378">
        <v>10000</v>
      </c>
      <c r="H9" s="378">
        <v>9500</v>
      </c>
      <c r="I9" s="378">
        <v>8500</v>
      </c>
      <c r="J9" s="378">
        <v>8500</v>
      </c>
      <c r="K9" s="378">
        <v>8000</v>
      </c>
      <c r="L9" s="372">
        <v>7500</v>
      </c>
      <c r="M9" s="378">
        <v>7250</v>
      </c>
      <c r="N9" s="378">
        <f>AVERAGE(B9:M9)</f>
        <v>8312.5</v>
      </c>
      <c r="O9" s="78"/>
      <c r="P9" s="323"/>
      <c r="Q9" s="78"/>
      <c r="R9" s="78"/>
      <c r="S9" s="78"/>
      <c r="T9" s="78"/>
      <c r="U9" s="78"/>
    </row>
    <row r="10" spans="1:61" ht="15" thickBot="1">
      <c r="A10" s="79">
        <v>2015</v>
      </c>
      <c r="B10" s="80">
        <v>7250</v>
      </c>
      <c r="C10" s="80">
        <v>6250</v>
      </c>
      <c r="D10" s="80">
        <v>6250</v>
      </c>
      <c r="E10" s="80">
        <v>7000</v>
      </c>
      <c r="F10" s="80">
        <v>7500</v>
      </c>
      <c r="G10" s="80">
        <v>7000</v>
      </c>
      <c r="H10" s="80">
        <v>7000</v>
      </c>
      <c r="I10" s="80">
        <v>7000</v>
      </c>
      <c r="J10" s="80"/>
      <c r="K10" s="80"/>
      <c r="L10" s="372"/>
      <c r="M10" s="80"/>
      <c r="N10" s="80">
        <f>AVERAGE(B10:M10)</f>
        <v>6906.25</v>
      </c>
      <c r="O10" s="60"/>
      <c r="P10" s="323"/>
      <c r="Q10" s="60"/>
      <c r="R10" s="60"/>
      <c r="S10" s="60"/>
      <c r="T10" s="60"/>
      <c r="U10" s="60"/>
      <c r="V10" s="60"/>
      <c r="AV10" s="15" t="s">
        <v>54</v>
      </c>
      <c r="AW10" s="13">
        <v>9000</v>
      </c>
      <c r="AX10" s="13">
        <v>10000</v>
      </c>
      <c r="AY10" s="13">
        <v>11000</v>
      </c>
      <c r="AZ10" s="12">
        <v>10000</v>
      </c>
      <c r="BA10" s="12">
        <v>10000</v>
      </c>
      <c r="BB10" s="12">
        <v>13000</v>
      </c>
      <c r="BC10" s="12">
        <v>16000</v>
      </c>
      <c r="BD10" s="12">
        <v>16000</v>
      </c>
      <c r="BE10" s="12">
        <v>17000</v>
      </c>
      <c r="BF10" s="12">
        <v>16000</v>
      </c>
      <c r="BG10" s="12">
        <v>15000</v>
      </c>
      <c r="BH10" s="13">
        <v>15000</v>
      </c>
      <c r="BI10" s="14">
        <f>AVERAGE(AW10:BH10)</f>
        <v>13166.666666666666</v>
      </c>
    </row>
    <row r="11" spans="1:61" s="316" customFormat="1" ht="12.75">
      <c r="A11" s="585" t="s">
        <v>319</v>
      </c>
      <c r="B11" s="586" t="s">
        <v>50</v>
      </c>
      <c r="C11" s="586" t="s">
        <v>50</v>
      </c>
      <c r="D11" s="586" t="s">
        <v>50</v>
      </c>
      <c r="E11" s="586" t="s">
        <v>50</v>
      </c>
      <c r="F11" s="586" t="s">
        <v>50</v>
      </c>
      <c r="G11" s="586" t="s">
        <v>50</v>
      </c>
      <c r="H11" s="586" t="s">
        <v>50</v>
      </c>
      <c r="I11" s="586" t="s">
        <v>50</v>
      </c>
      <c r="J11" s="586" t="s">
        <v>50</v>
      </c>
      <c r="K11" s="586" t="s">
        <v>50</v>
      </c>
      <c r="L11" s="586" t="s">
        <v>50</v>
      </c>
      <c r="M11" s="586" t="s">
        <v>50</v>
      </c>
      <c r="N11" s="586" t="s">
        <v>50</v>
      </c>
      <c r="O11" s="60"/>
      <c r="P11" s="60"/>
      <c r="Q11" s="60"/>
      <c r="R11" s="60"/>
      <c r="S11" s="60"/>
      <c r="T11" s="60"/>
      <c r="U11" s="60"/>
      <c r="V11" s="60"/>
      <c r="AV11" s="317"/>
      <c r="AW11" s="318"/>
      <c r="AX11" s="318"/>
      <c r="AY11" s="318"/>
      <c r="AZ11" s="319"/>
      <c r="BA11" s="319"/>
      <c r="BB11" s="319"/>
      <c r="BC11" s="319"/>
      <c r="BD11" s="319"/>
      <c r="BE11" s="319"/>
      <c r="BF11" s="319"/>
      <c r="BG11" s="319"/>
      <c r="BH11" s="318"/>
      <c r="BI11" s="320"/>
    </row>
    <row r="12" ht="14.25" customHeight="1"/>
    <row r="13" spans="1:14" ht="14.25" customHeight="1">
      <c r="A13" s="587" t="s">
        <v>254</v>
      </c>
      <c r="B13" s="587"/>
      <c r="C13" s="587"/>
      <c r="D13" s="587"/>
      <c r="E13" s="587"/>
      <c r="F13" s="587"/>
      <c r="G13" s="587"/>
      <c r="H13" s="587"/>
      <c r="I13" s="587"/>
      <c r="J13" s="587"/>
      <c r="K13" s="587"/>
      <c r="L13" s="587"/>
      <c r="M13" s="587"/>
      <c r="N13" s="587"/>
    </row>
    <row r="14" spans="1:14" ht="14.25" customHeight="1">
      <c r="A14" s="587" t="s">
        <v>35</v>
      </c>
      <c r="B14" s="587"/>
      <c r="C14" s="587"/>
      <c r="D14" s="587"/>
      <c r="E14" s="587"/>
      <c r="F14" s="587"/>
      <c r="G14" s="587"/>
      <c r="H14" s="587"/>
      <c r="I14" s="587"/>
      <c r="J14" s="587"/>
      <c r="K14" s="587"/>
      <c r="L14" s="587"/>
      <c r="M14" s="587"/>
      <c r="N14" s="587"/>
    </row>
    <row r="15" spans="1:14" ht="12.75">
      <c r="A15" s="587" t="s">
        <v>36</v>
      </c>
      <c r="B15" s="587"/>
      <c r="C15" s="587"/>
      <c r="D15" s="587"/>
      <c r="E15" s="587"/>
      <c r="F15" s="587"/>
      <c r="G15" s="587"/>
      <c r="H15" s="587"/>
      <c r="I15" s="587"/>
      <c r="J15" s="587"/>
      <c r="K15" s="587"/>
      <c r="L15" s="587"/>
      <c r="M15" s="587"/>
      <c r="N15" s="587"/>
    </row>
    <row r="16" spans="19:21" ht="12.75">
      <c r="S16" s="182"/>
      <c r="T16" s="58"/>
      <c r="U16" s="58"/>
    </row>
    <row r="17" spans="1:21" ht="12.75">
      <c r="A17" s="9" t="s">
        <v>37</v>
      </c>
      <c r="B17" s="9" t="s">
        <v>38</v>
      </c>
      <c r="C17" s="9" t="s">
        <v>39</v>
      </c>
      <c r="D17" s="9" t="s">
        <v>40</v>
      </c>
      <c r="E17" s="9" t="s">
        <v>41</v>
      </c>
      <c r="F17" s="9" t="s">
        <v>42</v>
      </c>
      <c r="G17" s="9" t="s">
        <v>43</v>
      </c>
      <c r="H17" s="9" t="s">
        <v>44</v>
      </c>
      <c r="I17" s="9" t="s">
        <v>45</v>
      </c>
      <c r="J17" s="9" t="s">
        <v>46</v>
      </c>
      <c r="K17" s="9" t="s">
        <v>47</v>
      </c>
      <c r="L17" s="9" t="s">
        <v>48</v>
      </c>
      <c r="M17" s="9" t="s">
        <v>49</v>
      </c>
      <c r="N17" s="9" t="s">
        <v>156</v>
      </c>
      <c r="T17" s="78"/>
      <c r="U17" s="78"/>
    </row>
    <row r="18" spans="1:21" ht="12.75">
      <c r="A18" s="82">
        <v>2011</v>
      </c>
      <c r="B18" s="83">
        <v>18000</v>
      </c>
      <c r="C18" s="83">
        <v>18500</v>
      </c>
      <c r="D18" s="83">
        <v>18500</v>
      </c>
      <c r="E18" s="83">
        <v>19500</v>
      </c>
      <c r="F18" s="83">
        <v>20250</v>
      </c>
      <c r="G18" s="83">
        <v>22000</v>
      </c>
      <c r="H18" s="83">
        <v>20000</v>
      </c>
      <c r="I18" s="83">
        <v>19000</v>
      </c>
      <c r="J18" s="83">
        <v>17500</v>
      </c>
      <c r="K18" s="83">
        <v>18000</v>
      </c>
      <c r="L18" s="83">
        <v>18000</v>
      </c>
      <c r="M18" s="83">
        <v>18500</v>
      </c>
      <c r="N18" s="378">
        <f>AVERAGE(B18:M18)</f>
        <v>18979.166666666668</v>
      </c>
      <c r="T18" s="78"/>
      <c r="U18" s="78"/>
    </row>
    <row r="19" spans="1:21" ht="12.75">
      <c r="A19" s="79">
        <v>2012</v>
      </c>
      <c r="B19" s="378">
        <v>19000</v>
      </c>
      <c r="C19" s="378">
        <v>19000</v>
      </c>
      <c r="D19" s="378">
        <v>19000</v>
      </c>
      <c r="E19" s="378">
        <v>18500</v>
      </c>
      <c r="F19" s="378">
        <v>18000</v>
      </c>
      <c r="G19" s="378">
        <v>18000</v>
      </c>
      <c r="H19" s="378">
        <v>18000</v>
      </c>
      <c r="I19" s="378">
        <v>18000</v>
      </c>
      <c r="J19" s="378">
        <v>15500</v>
      </c>
      <c r="K19" s="378">
        <v>17000</v>
      </c>
      <c r="L19" s="378">
        <v>16000</v>
      </c>
      <c r="M19" s="378">
        <v>15000</v>
      </c>
      <c r="N19" s="378">
        <f>AVERAGE(B19:M19)</f>
        <v>17583.333333333332</v>
      </c>
      <c r="T19" s="78"/>
      <c r="U19" s="78"/>
    </row>
    <row r="20" spans="1:21" ht="12.75">
      <c r="A20" s="79">
        <v>2013</v>
      </c>
      <c r="B20" s="378">
        <v>15000</v>
      </c>
      <c r="C20" s="378">
        <v>15000</v>
      </c>
      <c r="D20" s="378">
        <v>14000</v>
      </c>
      <c r="E20" s="378">
        <v>12500</v>
      </c>
      <c r="F20" s="378">
        <v>12500</v>
      </c>
      <c r="G20" s="378">
        <v>12500</v>
      </c>
      <c r="H20" s="378">
        <v>12500</v>
      </c>
      <c r="I20" s="378">
        <v>12000</v>
      </c>
      <c r="J20" s="378">
        <v>13000</v>
      </c>
      <c r="K20" s="378">
        <v>11750</v>
      </c>
      <c r="L20" s="378">
        <v>10000</v>
      </c>
      <c r="M20" s="378">
        <v>10000</v>
      </c>
      <c r="N20" s="378">
        <f>AVERAGE(B20:M20)</f>
        <v>12562.5</v>
      </c>
      <c r="Q20" s="280"/>
      <c r="T20" s="78"/>
      <c r="U20" s="78"/>
    </row>
    <row r="21" spans="1:21" s="57" customFormat="1" ht="14.25" customHeight="1">
      <c r="A21" s="79">
        <v>2014</v>
      </c>
      <c r="B21" s="378">
        <v>10000</v>
      </c>
      <c r="C21" s="378">
        <v>9000</v>
      </c>
      <c r="D21" s="378">
        <v>10500</v>
      </c>
      <c r="E21" s="378">
        <v>11500</v>
      </c>
      <c r="F21" s="378">
        <v>12000</v>
      </c>
      <c r="G21" s="378">
        <v>12000</v>
      </c>
      <c r="H21" s="378">
        <v>11000</v>
      </c>
      <c r="I21" s="378">
        <v>10500</v>
      </c>
      <c r="J21" s="378">
        <v>10500</v>
      </c>
      <c r="K21" s="378">
        <v>9500</v>
      </c>
      <c r="L21" s="372">
        <v>9000</v>
      </c>
      <c r="M21" s="378">
        <v>8500</v>
      </c>
      <c r="N21" s="378">
        <f>AVERAGE(B21:M21)</f>
        <v>10333.333333333334</v>
      </c>
      <c r="T21" s="81"/>
      <c r="U21" s="81"/>
    </row>
    <row r="22" spans="1:33" ht="12.75">
      <c r="A22" s="79">
        <v>2015</v>
      </c>
      <c r="B22" s="80">
        <v>8500</v>
      </c>
      <c r="C22" s="80">
        <v>7500</v>
      </c>
      <c r="D22" s="80">
        <v>8000</v>
      </c>
      <c r="E22" s="80">
        <v>9500</v>
      </c>
      <c r="F22" s="80">
        <v>10000</v>
      </c>
      <c r="G22" s="80">
        <v>10000</v>
      </c>
      <c r="H22" s="80">
        <v>10000</v>
      </c>
      <c r="I22" s="80">
        <v>10500</v>
      </c>
      <c r="J22" s="80"/>
      <c r="K22" s="80"/>
      <c r="L22" s="372"/>
      <c r="M22" s="309"/>
      <c r="N22" s="80">
        <f>AVERAGE(B22:M22)</f>
        <v>9250</v>
      </c>
      <c r="AG22" s="57"/>
    </row>
    <row r="23" spans="1:33" s="316" customFormat="1" ht="12.75">
      <c r="A23" s="585" t="s">
        <v>319</v>
      </c>
      <c r="B23" s="586" t="s">
        <v>50</v>
      </c>
      <c r="C23" s="586" t="s">
        <v>50</v>
      </c>
      <c r="D23" s="586" t="s">
        <v>50</v>
      </c>
      <c r="E23" s="586" t="s">
        <v>50</v>
      </c>
      <c r="F23" s="586" t="s">
        <v>50</v>
      </c>
      <c r="G23" s="586" t="s">
        <v>50</v>
      </c>
      <c r="H23" s="586" t="s">
        <v>50</v>
      </c>
      <c r="I23" s="586" t="s">
        <v>50</v>
      </c>
      <c r="J23" s="586" t="s">
        <v>50</v>
      </c>
      <c r="K23" s="586" t="s">
        <v>50</v>
      </c>
      <c r="L23" s="586" t="s">
        <v>50</v>
      </c>
      <c r="M23" s="586" t="s">
        <v>50</v>
      </c>
      <c r="N23" s="586" t="s">
        <v>50</v>
      </c>
      <c r="AG23" s="57"/>
    </row>
    <row r="24" spans="1:14" ht="14.25" customHeight="1">
      <c r="A24" s="586"/>
      <c r="B24" s="586"/>
      <c r="C24" s="586"/>
      <c r="D24" s="586"/>
      <c r="E24" s="586"/>
      <c r="F24" s="586"/>
      <c r="G24" s="586"/>
      <c r="H24" s="586"/>
      <c r="I24" s="586"/>
      <c r="J24" s="586"/>
      <c r="K24" s="586"/>
      <c r="L24" s="586"/>
      <c r="M24" s="586"/>
      <c r="N24" s="586"/>
    </row>
    <row r="25" spans="1:14" ht="14.25" customHeight="1">
      <c r="A25" s="587" t="s">
        <v>255</v>
      </c>
      <c r="B25" s="587"/>
      <c r="C25" s="587"/>
      <c r="D25" s="587"/>
      <c r="E25" s="587"/>
      <c r="F25" s="587"/>
      <c r="G25" s="587"/>
      <c r="H25" s="587"/>
      <c r="I25" s="587"/>
      <c r="J25" s="587"/>
      <c r="K25" s="587"/>
      <c r="L25" s="587"/>
      <c r="M25" s="587"/>
      <c r="N25" s="587"/>
    </row>
    <row r="26" spans="1:22" ht="12.75">
      <c r="A26" s="587" t="s">
        <v>35</v>
      </c>
      <c r="B26" s="587"/>
      <c r="C26" s="587"/>
      <c r="D26" s="587"/>
      <c r="E26" s="587"/>
      <c r="F26" s="587"/>
      <c r="G26" s="587"/>
      <c r="H26" s="587"/>
      <c r="I26" s="587"/>
      <c r="J26" s="587"/>
      <c r="K26" s="587"/>
      <c r="L26" s="587"/>
      <c r="M26" s="587"/>
      <c r="N26" s="587"/>
      <c r="T26" s="194"/>
      <c r="U26" s="194"/>
      <c r="V26" s="194"/>
    </row>
    <row r="27" spans="1:22" ht="12.75">
      <c r="A27" s="587" t="s">
        <v>36</v>
      </c>
      <c r="B27" s="587"/>
      <c r="C27" s="587"/>
      <c r="D27" s="587"/>
      <c r="E27" s="587"/>
      <c r="F27" s="587"/>
      <c r="G27" s="587"/>
      <c r="H27" s="587"/>
      <c r="I27" s="587"/>
      <c r="J27" s="587"/>
      <c r="K27" s="587"/>
      <c r="L27" s="587"/>
      <c r="M27" s="587"/>
      <c r="N27" s="587"/>
      <c r="T27" s="194"/>
      <c r="U27" s="194"/>
      <c r="V27" s="194"/>
    </row>
    <row r="28" spans="20:22" ht="12.75">
      <c r="T28" s="194"/>
      <c r="U28" s="194"/>
      <c r="V28" s="271"/>
    </row>
    <row r="29" spans="1:22" ht="12.75">
      <c r="A29" s="9" t="s">
        <v>37</v>
      </c>
      <c r="B29" s="9" t="s">
        <v>38</v>
      </c>
      <c r="C29" s="9" t="s">
        <v>39</v>
      </c>
      <c r="D29" s="9" t="s">
        <v>40</v>
      </c>
      <c r="E29" s="9" t="s">
        <v>41</v>
      </c>
      <c r="F29" s="9" t="s">
        <v>42</v>
      </c>
      <c r="G29" s="9" t="s">
        <v>43</v>
      </c>
      <c r="H29" s="9" t="s">
        <v>44</v>
      </c>
      <c r="I29" s="9" t="s">
        <v>45</v>
      </c>
      <c r="J29" s="9" t="s">
        <v>46</v>
      </c>
      <c r="K29" s="9" t="s">
        <v>47</v>
      </c>
      <c r="L29" s="9" t="s">
        <v>48</v>
      </c>
      <c r="M29" s="9" t="s">
        <v>49</v>
      </c>
      <c r="N29" s="9" t="s">
        <v>156</v>
      </c>
      <c r="T29" s="194"/>
      <c r="U29" s="194"/>
      <c r="V29" s="271"/>
    </row>
    <row r="30" spans="1:22" ht="12.75">
      <c r="A30" s="79">
        <v>2011</v>
      </c>
      <c r="B30" s="378">
        <v>13500</v>
      </c>
      <c r="C30" s="378">
        <v>13500</v>
      </c>
      <c r="D30" s="378">
        <v>13500</v>
      </c>
      <c r="E30" s="378">
        <v>14250</v>
      </c>
      <c r="F30" s="378">
        <v>13000</v>
      </c>
      <c r="G30" s="378">
        <v>12500</v>
      </c>
      <c r="H30" s="378">
        <v>11000</v>
      </c>
      <c r="I30" s="378">
        <v>10000</v>
      </c>
      <c r="J30" s="378">
        <v>9500</v>
      </c>
      <c r="K30" s="378">
        <v>9500</v>
      </c>
      <c r="L30" s="378">
        <v>9500</v>
      </c>
      <c r="M30" s="378">
        <v>10000</v>
      </c>
      <c r="N30" s="378">
        <f>AVERAGE(B30:M30)</f>
        <v>11645.833333333334</v>
      </c>
      <c r="T30" s="194"/>
      <c r="U30" s="194"/>
      <c r="V30" s="272"/>
    </row>
    <row r="31" spans="1:22" ht="12.75">
      <c r="A31" s="79">
        <v>2012</v>
      </c>
      <c r="B31" s="378">
        <v>10000</v>
      </c>
      <c r="C31" s="378">
        <v>11500</v>
      </c>
      <c r="D31" s="378">
        <v>11000</v>
      </c>
      <c r="E31" s="378">
        <v>11000</v>
      </c>
      <c r="F31" s="378">
        <v>10000</v>
      </c>
      <c r="G31" s="378">
        <v>9000</v>
      </c>
      <c r="H31" s="378">
        <v>8000</v>
      </c>
      <c r="I31" s="378">
        <v>8000</v>
      </c>
      <c r="J31" s="378">
        <v>8250</v>
      </c>
      <c r="K31" s="378">
        <v>8500</v>
      </c>
      <c r="L31" s="378">
        <v>8000</v>
      </c>
      <c r="M31" s="378">
        <v>8000</v>
      </c>
      <c r="N31" s="378">
        <f>AVERAGE(B31:M31)</f>
        <v>9270.833333333334</v>
      </c>
      <c r="T31" s="194"/>
      <c r="U31" s="194"/>
      <c r="V31" s="272"/>
    </row>
    <row r="32" spans="1:22" s="57" customFormat="1" ht="12.75" customHeight="1">
      <c r="A32" s="79">
        <v>2013</v>
      </c>
      <c r="B32" s="378">
        <v>8000</v>
      </c>
      <c r="C32" s="378">
        <v>8000</v>
      </c>
      <c r="D32" s="378">
        <v>8000</v>
      </c>
      <c r="E32" s="378">
        <v>7500</v>
      </c>
      <c r="F32" s="378">
        <v>7500</v>
      </c>
      <c r="G32" s="378">
        <v>7000</v>
      </c>
      <c r="H32" s="378">
        <v>7000</v>
      </c>
      <c r="I32" s="378">
        <v>6500</v>
      </c>
      <c r="J32" s="378">
        <v>7500</v>
      </c>
      <c r="K32" s="378">
        <v>6500</v>
      </c>
      <c r="L32" s="378">
        <v>6500</v>
      </c>
      <c r="M32" s="378">
        <v>6500</v>
      </c>
      <c r="N32" s="378">
        <f>AVERAGE(B32:M32)</f>
        <v>7208.333333333333</v>
      </c>
      <c r="T32" s="194"/>
      <c r="U32" s="194"/>
      <c r="V32" s="272"/>
    </row>
    <row r="33" spans="1:22" ht="12.75">
      <c r="A33" s="79">
        <v>2014</v>
      </c>
      <c r="B33" s="378">
        <v>6500</v>
      </c>
      <c r="C33" s="378">
        <v>6500</v>
      </c>
      <c r="D33" s="378">
        <v>7500</v>
      </c>
      <c r="E33" s="378">
        <v>8500</v>
      </c>
      <c r="F33" s="378">
        <v>9000</v>
      </c>
      <c r="G33" s="378">
        <v>8000</v>
      </c>
      <c r="H33" s="378">
        <v>7250</v>
      </c>
      <c r="I33" s="378">
        <v>7000</v>
      </c>
      <c r="J33" s="378">
        <v>7250</v>
      </c>
      <c r="K33" s="378">
        <v>6500</v>
      </c>
      <c r="L33" s="372">
        <v>6000</v>
      </c>
      <c r="M33" s="378">
        <v>6000</v>
      </c>
      <c r="N33" s="378">
        <f>AVERAGE(B33:M33)</f>
        <v>7166.666666666667</v>
      </c>
      <c r="V33" s="272"/>
    </row>
    <row r="34" spans="1:22" ht="12.75" customHeight="1">
      <c r="A34" s="79">
        <v>2015</v>
      </c>
      <c r="B34" s="80">
        <v>5750</v>
      </c>
      <c r="C34" s="80">
        <v>5000</v>
      </c>
      <c r="D34" s="80">
        <v>5400</v>
      </c>
      <c r="E34" s="80">
        <v>6250</v>
      </c>
      <c r="F34" s="80">
        <v>6500</v>
      </c>
      <c r="G34" s="80">
        <v>6500</v>
      </c>
      <c r="H34" s="80">
        <v>6500</v>
      </c>
      <c r="I34" s="80">
        <v>6500</v>
      </c>
      <c r="J34" s="80"/>
      <c r="K34" s="80"/>
      <c r="L34" s="372"/>
      <c r="M34" s="80"/>
      <c r="N34" s="80">
        <f>AVERAGE(B34:M34)</f>
        <v>6050</v>
      </c>
      <c r="V34" s="272"/>
    </row>
    <row r="35" spans="1:14" s="316" customFormat="1" ht="12.75" customHeight="1">
      <c r="A35" s="585" t="s">
        <v>319</v>
      </c>
      <c r="B35" s="586" t="s">
        <v>50</v>
      </c>
      <c r="C35" s="586" t="s">
        <v>50</v>
      </c>
      <c r="D35" s="586" t="s">
        <v>50</v>
      </c>
      <c r="E35" s="586" t="s">
        <v>50</v>
      </c>
      <c r="F35" s="586" t="s">
        <v>50</v>
      </c>
      <c r="G35" s="586" t="s">
        <v>50</v>
      </c>
      <c r="H35" s="586" t="s">
        <v>50</v>
      </c>
      <c r="I35" s="586" t="s">
        <v>50</v>
      </c>
      <c r="J35" s="586" t="s">
        <v>50</v>
      </c>
      <c r="K35" s="586" t="s">
        <v>50</v>
      </c>
      <c r="L35" s="586" t="s">
        <v>50</v>
      </c>
      <c r="M35" s="586" t="s">
        <v>50</v>
      </c>
      <c r="N35" s="586" t="s">
        <v>50</v>
      </c>
    </row>
    <row r="36" ht="12.75" customHeight="1">
      <c r="V36" s="272"/>
    </row>
    <row r="37" spans="1:22" ht="12.75">
      <c r="A37" s="587" t="s">
        <v>256</v>
      </c>
      <c r="B37" s="587"/>
      <c r="C37" s="587"/>
      <c r="D37" s="587"/>
      <c r="E37" s="587"/>
      <c r="F37" s="587"/>
      <c r="G37" s="587"/>
      <c r="H37" s="587"/>
      <c r="I37" s="587"/>
      <c r="J37" s="587"/>
      <c r="K37" s="587"/>
      <c r="L37" s="587"/>
      <c r="M37" s="587"/>
      <c r="N37" s="587"/>
      <c r="V37" s="272"/>
    </row>
    <row r="38" spans="1:22" ht="12.75">
      <c r="A38" s="587" t="s">
        <v>35</v>
      </c>
      <c r="B38" s="587"/>
      <c r="C38" s="587"/>
      <c r="D38" s="587"/>
      <c r="E38" s="587"/>
      <c r="F38" s="587"/>
      <c r="G38" s="587"/>
      <c r="H38" s="587"/>
      <c r="I38" s="587"/>
      <c r="J38" s="587"/>
      <c r="K38" s="587"/>
      <c r="L38" s="587"/>
      <c r="M38" s="587"/>
      <c r="N38" s="587"/>
      <c r="T38" s="58"/>
      <c r="U38" s="58"/>
      <c r="V38" s="272"/>
    </row>
    <row r="39" spans="1:28" ht="12.75">
      <c r="A39" s="587" t="s">
        <v>36</v>
      </c>
      <c r="B39" s="587"/>
      <c r="C39" s="587"/>
      <c r="D39" s="587"/>
      <c r="E39" s="587"/>
      <c r="F39" s="587"/>
      <c r="G39" s="587"/>
      <c r="H39" s="587"/>
      <c r="I39" s="587"/>
      <c r="J39" s="587"/>
      <c r="K39" s="587"/>
      <c r="L39" s="587"/>
      <c r="M39" s="587"/>
      <c r="N39" s="587"/>
      <c r="T39" s="78"/>
      <c r="U39" s="78"/>
      <c r="V39" s="272"/>
      <c r="W39" s="300"/>
      <c r="X39" s="300"/>
      <c r="Y39" s="300"/>
      <c r="Z39" s="300"/>
      <c r="AA39" s="300"/>
      <c r="AB39" s="272"/>
    </row>
    <row r="40" spans="20:27" ht="12.75">
      <c r="T40" s="78"/>
      <c r="U40" s="78"/>
      <c r="W40" s="300"/>
      <c r="X40" s="300"/>
      <c r="Y40" s="300"/>
      <c r="Z40" s="300"/>
      <c r="AA40" s="300"/>
    </row>
    <row r="41" spans="1:27" ht="12.75">
      <c r="A41" s="9" t="s">
        <v>37</v>
      </c>
      <c r="B41" s="9" t="s">
        <v>38</v>
      </c>
      <c r="C41" s="9" t="s">
        <v>39</v>
      </c>
      <c r="D41" s="9" t="s">
        <v>40</v>
      </c>
      <c r="E41" s="9" t="s">
        <v>41</v>
      </c>
      <c r="F41" s="9" t="s">
        <v>42</v>
      </c>
      <c r="G41" s="9" t="s">
        <v>43</v>
      </c>
      <c r="H41" s="9" t="s">
        <v>44</v>
      </c>
      <c r="I41" s="9" t="s">
        <v>45</v>
      </c>
      <c r="J41" s="9" t="s">
        <v>46</v>
      </c>
      <c r="K41" s="9" t="s">
        <v>47</v>
      </c>
      <c r="L41" s="9" t="s">
        <v>48</v>
      </c>
      <c r="M41" s="9" t="s">
        <v>49</v>
      </c>
      <c r="N41" s="9" t="s">
        <v>156</v>
      </c>
      <c r="T41" s="78"/>
      <c r="U41" s="78"/>
      <c r="W41" s="300"/>
      <c r="X41" s="300"/>
      <c r="Y41" s="300"/>
      <c r="Z41" s="300"/>
      <c r="AA41" s="300"/>
    </row>
    <row r="42" spans="1:27" ht="12.75">
      <c r="A42" s="79">
        <v>2011</v>
      </c>
      <c r="B42" s="378">
        <v>15500</v>
      </c>
      <c r="C42" s="378">
        <v>15500</v>
      </c>
      <c r="D42" s="378">
        <v>15500</v>
      </c>
      <c r="E42" s="378">
        <v>16750</v>
      </c>
      <c r="F42" s="378">
        <v>16750</v>
      </c>
      <c r="G42" s="378">
        <v>17000</v>
      </c>
      <c r="H42" s="378">
        <v>16000</v>
      </c>
      <c r="I42" s="378">
        <v>14000</v>
      </c>
      <c r="J42" s="378">
        <v>12500</v>
      </c>
      <c r="K42" s="378">
        <v>12500</v>
      </c>
      <c r="L42" s="378">
        <v>12500</v>
      </c>
      <c r="M42" s="378">
        <v>12500</v>
      </c>
      <c r="N42" s="378">
        <f>AVERAGE(B42:M42)</f>
        <v>14750</v>
      </c>
      <c r="T42" s="78"/>
      <c r="U42" s="78"/>
      <c r="W42" s="300"/>
      <c r="X42" s="300"/>
      <c r="Y42" s="300"/>
      <c r="Z42" s="300"/>
      <c r="AA42" s="300"/>
    </row>
    <row r="43" spans="1:32" s="57" customFormat="1" ht="12.75" customHeight="1">
      <c r="A43" s="79">
        <v>2012</v>
      </c>
      <c r="B43" s="378">
        <v>12500</v>
      </c>
      <c r="C43" s="378">
        <v>13500</v>
      </c>
      <c r="D43" s="378">
        <v>13500</v>
      </c>
      <c r="E43" s="378">
        <v>13500</v>
      </c>
      <c r="F43" s="378">
        <v>13500</v>
      </c>
      <c r="G43" s="378">
        <v>12500</v>
      </c>
      <c r="H43" s="378">
        <v>12500</v>
      </c>
      <c r="I43" s="378">
        <v>13500</v>
      </c>
      <c r="J43" s="378">
        <v>14000</v>
      </c>
      <c r="K43" s="378">
        <v>13500</v>
      </c>
      <c r="L43" s="378">
        <v>13500</v>
      </c>
      <c r="M43" s="378">
        <v>12000</v>
      </c>
      <c r="N43" s="378">
        <f>AVERAGE(B43:M43)</f>
        <v>13166.666666666666</v>
      </c>
      <c r="T43" s="81"/>
      <c r="U43" s="81"/>
      <c r="W43" s="11"/>
      <c r="X43" s="11"/>
      <c r="Y43" s="11"/>
      <c r="Z43" s="11"/>
      <c r="AA43" s="11"/>
      <c r="AB43" s="11"/>
      <c r="AC43" s="11"/>
      <c r="AD43" s="11"/>
      <c r="AE43" s="11"/>
      <c r="AF43" s="11"/>
    </row>
    <row r="44" spans="1:14" ht="12.75">
      <c r="A44" s="79">
        <v>2013</v>
      </c>
      <c r="B44" s="378">
        <v>12500</v>
      </c>
      <c r="C44" s="378">
        <v>12000</v>
      </c>
      <c r="D44" s="378">
        <v>12000</v>
      </c>
      <c r="E44" s="378">
        <v>12000</v>
      </c>
      <c r="F44" s="378">
        <v>12000</v>
      </c>
      <c r="G44" s="378">
        <v>12000</v>
      </c>
      <c r="H44" s="378">
        <v>11000</v>
      </c>
      <c r="I44" s="378">
        <v>10500</v>
      </c>
      <c r="J44" s="378">
        <v>12500</v>
      </c>
      <c r="K44" s="378">
        <v>10000</v>
      </c>
      <c r="L44" s="378">
        <v>8500</v>
      </c>
      <c r="M44" s="378">
        <v>8500</v>
      </c>
      <c r="N44" s="378">
        <f>AVERAGE(B44:M44)</f>
        <v>11125</v>
      </c>
    </row>
    <row r="45" spans="1:14" ht="12.75">
      <c r="A45" s="79">
        <v>2014</v>
      </c>
      <c r="B45" s="378">
        <v>8500</v>
      </c>
      <c r="C45" s="378">
        <v>8500</v>
      </c>
      <c r="D45" s="378">
        <v>10000</v>
      </c>
      <c r="E45" s="378">
        <v>11000</v>
      </c>
      <c r="F45" s="378" t="s">
        <v>307</v>
      </c>
      <c r="G45" s="378" t="s">
        <v>307</v>
      </c>
      <c r="H45" s="378" t="s">
        <v>307</v>
      </c>
      <c r="I45" s="378" t="s">
        <v>307</v>
      </c>
      <c r="J45" s="378" t="s">
        <v>307</v>
      </c>
      <c r="K45" s="378" t="s">
        <v>307</v>
      </c>
      <c r="L45" s="372" t="s">
        <v>307</v>
      </c>
      <c r="M45" s="378" t="s">
        <v>307</v>
      </c>
      <c r="N45" s="378">
        <f>AVERAGE(B45:M45)</f>
        <v>9500</v>
      </c>
    </row>
    <row r="46" spans="1:14" ht="12.75" customHeight="1">
      <c r="A46" s="79">
        <v>2015</v>
      </c>
      <c r="B46" s="378" t="s">
        <v>307</v>
      </c>
      <c r="C46" s="378" t="s">
        <v>307</v>
      </c>
      <c r="D46" s="378" t="s">
        <v>307</v>
      </c>
      <c r="E46" s="80">
        <v>10000</v>
      </c>
      <c r="F46" s="305">
        <v>11000</v>
      </c>
      <c r="G46" s="305">
        <v>10000</v>
      </c>
      <c r="H46" s="378" t="s">
        <v>307</v>
      </c>
      <c r="I46" s="309">
        <v>11000</v>
      </c>
      <c r="J46" s="309"/>
      <c r="K46" s="309"/>
      <c r="L46" s="372"/>
      <c r="M46" s="378"/>
      <c r="N46" s="378"/>
    </row>
    <row r="47" spans="1:14" ht="12.75">
      <c r="A47" s="585" t="s">
        <v>318</v>
      </c>
      <c r="B47" s="586" t="s">
        <v>50</v>
      </c>
      <c r="C47" s="586" t="s">
        <v>50</v>
      </c>
      <c r="D47" s="586" t="s">
        <v>50</v>
      </c>
      <c r="E47" s="586" t="s">
        <v>50</v>
      </c>
      <c r="F47" s="586" t="s">
        <v>50</v>
      </c>
      <c r="G47" s="586" t="s">
        <v>50</v>
      </c>
      <c r="H47" s="586" t="s">
        <v>50</v>
      </c>
      <c r="I47" s="586" t="s">
        <v>50</v>
      </c>
      <c r="J47" s="586" t="s">
        <v>50</v>
      </c>
      <c r="K47" s="586" t="s">
        <v>50</v>
      </c>
      <c r="L47" s="586" t="s">
        <v>50</v>
      </c>
      <c r="M47" s="586" t="s">
        <v>50</v>
      </c>
      <c r="N47" s="586" t="s">
        <v>50</v>
      </c>
    </row>
    <row r="48" ht="12.75">
      <c r="A48" s="306"/>
    </row>
  </sheetData>
  <sheetProtection/>
  <mergeCells count="17">
    <mergeCell ref="A1:N1"/>
    <mergeCell ref="A2:N2"/>
    <mergeCell ref="A3:N3"/>
    <mergeCell ref="A37:N37"/>
    <mergeCell ref="A38:N38"/>
    <mergeCell ref="A15:N15"/>
    <mergeCell ref="A25:N25"/>
    <mergeCell ref="A26:N26"/>
    <mergeCell ref="A27:N27"/>
    <mergeCell ref="A11:N11"/>
    <mergeCell ref="A47:N47"/>
    <mergeCell ref="A14:N14"/>
    <mergeCell ref="A13:N13"/>
    <mergeCell ref="A24:N24"/>
    <mergeCell ref="A39:N39"/>
    <mergeCell ref="A35:N35"/>
    <mergeCell ref="A23:N2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2 N34 N10 N6:N9 N18:N21 N30:N33 N42:N45" formulaRange="1"/>
  </ignoredErrors>
</worksheet>
</file>

<file path=xl/worksheets/sheet12.xml><?xml version="1.0" encoding="utf-8"?>
<worksheet xmlns="http://schemas.openxmlformats.org/spreadsheetml/2006/main" xmlns:r="http://schemas.openxmlformats.org/officeDocument/2006/relationships">
  <sheetPr>
    <tabColor theme="0"/>
  </sheetPr>
  <dimension ref="A1:AM54"/>
  <sheetViews>
    <sheetView view="pageBreakPreview" zoomScaleSheetLayoutView="100" zoomScalePageLayoutView="0" workbookViewId="0" topLeftCell="A1">
      <selection activeCell="N10" sqref="N10"/>
    </sheetView>
  </sheetViews>
  <sheetFormatPr defaultColWidth="11.00390625" defaultRowHeight="14.25"/>
  <sheetData>
    <row r="1" spans="13:39" ht="14.25">
      <c r="M1" s="241"/>
      <c r="N1" s="241"/>
      <c r="O1" s="241"/>
      <c r="P1" s="241"/>
      <c r="Q1" s="241"/>
      <c r="R1" s="241"/>
      <c r="S1" s="241" t="s">
        <v>133</v>
      </c>
      <c r="T1" s="241" t="s">
        <v>51</v>
      </c>
      <c r="U1" s="241" t="s">
        <v>52</v>
      </c>
      <c r="V1" s="241" t="s">
        <v>53</v>
      </c>
      <c r="W1" s="241"/>
      <c r="X1" s="241" t="s">
        <v>133</v>
      </c>
      <c r="Y1" s="241" t="s">
        <v>51</v>
      </c>
      <c r="Z1" s="241" t="s">
        <v>52</v>
      </c>
      <c r="AA1" s="241" t="s">
        <v>53</v>
      </c>
      <c r="AB1" s="241"/>
      <c r="AC1" s="241"/>
      <c r="AD1" s="241"/>
      <c r="AE1" s="241"/>
      <c r="AF1" s="241"/>
      <c r="AG1" s="241"/>
      <c r="AH1" s="241"/>
      <c r="AI1" s="241"/>
      <c r="AJ1" s="241"/>
      <c r="AK1" s="241"/>
      <c r="AL1" s="241"/>
      <c r="AM1" s="241"/>
    </row>
    <row r="2" spans="13:39" ht="14.25">
      <c r="M2" s="241"/>
      <c r="N2" s="241"/>
      <c r="O2" s="241"/>
      <c r="P2" s="241"/>
      <c r="Q2" s="241"/>
      <c r="R2" s="249">
        <v>41275</v>
      </c>
      <c r="S2" s="434">
        <v>9500</v>
      </c>
      <c r="T2" s="434">
        <v>15000</v>
      </c>
      <c r="U2" s="434">
        <v>8000</v>
      </c>
      <c r="V2" s="434">
        <v>12500</v>
      </c>
      <c r="W2" s="249">
        <v>41275</v>
      </c>
      <c r="X2" s="434">
        <f aca="true" t="shared" si="0" ref="X2:X17">S2/40</f>
        <v>237.5</v>
      </c>
      <c r="Y2" s="434">
        <f aca="true" t="shared" si="1" ref="Y2:Y17">T2/40</f>
        <v>375</v>
      </c>
      <c r="Z2" s="434">
        <f aca="true" t="shared" si="2" ref="Z2:Z17">U2/40</f>
        <v>200</v>
      </c>
      <c r="AA2" s="434">
        <f aca="true" t="shared" si="3" ref="AA2:AA17">V2/40</f>
        <v>312.5</v>
      </c>
      <c r="AB2" s="241"/>
      <c r="AC2" s="241"/>
      <c r="AD2" s="241"/>
      <c r="AE2" s="241"/>
      <c r="AF2" s="241"/>
      <c r="AG2" s="241"/>
      <c r="AH2" s="241"/>
      <c r="AI2" s="241"/>
      <c r="AJ2" s="241"/>
      <c r="AK2" s="241"/>
      <c r="AL2" s="241"/>
      <c r="AM2" s="241"/>
    </row>
    <row r="3" spans="13:39" ht="14.25">
      <c r="M3" s="241"/>
      <c r="N3" s="241"/>
      <c r="O3" s="241"/>
      <c r="P3" s="241"/>
      <c r="Q3" s="241"/>
      <c r="R3" s="249">
        <v>41306</v>
      </c>
      <c r="S3" s="434">
        <v>9000</v>
      </c>
      <c r="T3" s="434">
        <v>15000</v>
      </c>
      <c r="U3" s="434">
        <v>8000</v>
      </c>
      <c r="V3" s="434">
        <v>12000</v>
      </c>
      <c r="W3" s="249">
        <v>41306</v>
      </c>
      <c r="X3" s="434">
        <f t="shared" si="0"/>
        <v>225</v>
      </c>
      <c r="Y3" s="434">
        <f t="shared" si="1"/>
        <v>375</v>
      </c>
      <c r="Z3" s="434">
        <f t="shared" si="2"/>
        <v>200</v>
      </c>
      <c r="AA3" s="434">
        <f t="shared" si="3"/>
        <v>300</v>
      </c>
      <c r="AB3" s="241"/>
      <c r="AC3" s="241"/>
      <c r="AD3" s="241"/>
      <c r="AE3" s="241"/>
      <c r="AF3" s="241"/>
      <c r="AG3" s="241"/>
      <c r="AH3" s="241"/>
      <c r="AI3" s="241"/>
      <c r="AJ3" s="241"/>
      <c r="AK3" s="241"/>
      <c r="AL3" s="241"/>
      <c r="AM3" s="241"/>
    </row>
    <row r="4" spans="13:39" ht="14.25">
      <c r="M4" s="241"/>
      <c r="N4" s="241"/>
      <c r="O4" s="241"/>
      <c r="P4" s="241"/>
      <c r="Q4" s="241"/>
      <c r="R4" s="249">
        <v>41334</v>
      </c>
      <c r="S4" s="434">
        <v>9500</v>
      </c>
      <c r="T4" s="434">
        <v>14000</v>
      </c>
      <c r="U4" s="434">
        <v>8000</v>
      </c>
      <c r="V4" s="434">
        <v>12000</v>
      </c>
      <c r="W4" s="249">
        <v>41334</v>
      </c>
      <c r="X4" s="434">
        <f t="shared" si="0"/>
        <v>237.5</v>
      </c>
      <c r="Y4" s="434">
        <f t="shared" si="1"/>
        <v>350</v>
      </c>
      <c r="Z4" s="434">
        <f t="shared" si="2"/>
        <v>200</v>
      </c>
      <c r="AA4" s="434">
        <f t="shared" si="3"/>
        <v>300</v>
      </c>
      <c r="AB4" s="241"/>
      <c r="AC4" s="241"/>
      <c r="AD4" s="241"/>
      <c r="AE4" s="241"/>
      <c r="AF4" s="241"/>
      <c r="AG4" s="241"/>
      <c r="AH4" s="241"/>
      <c r="AI4" s="241"/>
      <c r="AJ4" s="241"/>
      <c r="AK4" s="241"/>
      <c r="AL4" s="241"/>
      <c r="AM4" s="241"/>
    </row>
    <row r="5" spans="13:39" ht="14.25">
      <c r="M5" s="241"/>
      <c r="N5" s="241"/>
      <c r="O5" s="241"/>
      <c r="P5" s="241"/>
      <c r="Q5" s="241"/>
      <c r="R5" s="249">
        <v>41365</v>
      </c>
      <c r="S5" s="434">
        <v>8500</v>
      </c>
      <c r="T5" s="434">
        <v>12500</v>
      </c>
      <c r="U5" s="434">
        <v>7500</v>
      </c>
      <c r="V5" s="434">
        <v>12000</v>
      </c>
      <c r="W5" s="249">
        <v>41365</v>
      </c>
      <c r="X5" s="434">
        <f t="shared" si="0"/>
        <v>212.5</v>
      </c>
      <c r="Y5" s="434">
        <f t="shared" si="1"/>
        <v>312.5</v>
      </c>
      <c r="Z5" s="434">
        <f t="shared" si="2"/>
        <v>187.5</v>
      </c>
      <c r="AA5" s="434">
        <f t="shared" si="3"/>
        <v>300</v>
      </c>
      <c r="AB5" s="241"/>
      <c r="AC5" s="241"/>
      <c r="AD5" s="241"/>
      <c r="AE5" s="241"/>
      <c r="AF5" s="241"/>
      <c r="AG5" s="241"/>
      <c r="AH5" s="241"/>
      <c r="AI5" s="241"/>
      <c r="AJ5" s="241"/>
      <c r="AK5" s="241"/>
      <c r="AL5" s="241"/>
      <c r="AM5" s="241"/>
    </row>
    <row r="6" spans="13:39" ht="14.25">
      <c r="M6" s="241"/>
      <c r="N6" s="241"/>
      <c r="O6" s="241"/>
      <c r="P6" s="241"/>
      <c r="Q6" s="241"/>
      <c r="R6" s="249">
        <v>41395</v>
      </c>
      <c r="S6" s="434">
        <v>8500</v>
      </c>
      <c r="T6" s="434">
        <v>12500</v>
      </c>
      <c r="U6" s="434">
        <v>7500</v>
      </c>
      <c r="V6" s="434">
        <v>12000</v>
      </c>
      <c r="W6" s="249">
        <v>41395</v>
      </c>
      <c r="X6" s="434">
        <f t="shared" si="0"/>
        <v>212.5</v>
      </c>
      <c r="Y6" s="434">
        <f t="shared" si="1"/>
        <v>312.5</v>
      </c>
      <c r="Z6" s="434">
        <f t="shared" si="2"/>
        <v>187.5</v>
      </c>
      <c r="AA6" s="434">
        <f t="shared" si="3"/>
        <v>300</v>
      </c>
      <c r="AB6" s="241"/>
      <c r="AC6" s="241"/>
      <c r="AD6" s="241"/>
      <c r="AE6" s="241"/>
      <c r="AF6" s="241"/>
      <c r="AG6" s="241"/>
      <c r="AH6" s="241"/>
      <c r="AI6" s="241"/>
      <c r="AJ6" s="241"/>
      <c r="AK6" s="241"/>
      <c r="AL6" s="241"/>
      <c r="AM6" s="241"/>
    </row>
    <row r="7" spans="13:39" ht="14.25">
      <c r="M7" s="241"/>
      <c r="N7" s="241"/>
      <c r="O7" s="241"/>
      <c r="P7" s="241"/>
      <c r="Q7" s="241"/>
      <c r="R7" s="249">
        <v>41426</v>
      </c>
      <c r="S7" s="434">
        <v>8500</v>
      </c>
      <c r="T7" s="434">
        <v>12500</v>
      </c>
      <c r="U7" s="434">
        <v>7000</v>
      </c>
      <c r="V7" s="434">
        <v>12000</v>
      </c>
      <c r="W7" s="249">
        <v>41426</v>
      </c>
      <c r="X7" s="434">
        <f t="shared" si="0"/>
        <v>212.5</v>
      </c>
      <c r="Y7" s="434">
        <f t="shared" si="1"/>
        <v>312.5</v>
      </c>
      <c r="Z7" s="434">
        <f t="shared" si="2"/>
        <v>175</v>
      </c>
      <c r="AA7" s="434">
        <f t="shared" si="3"/>
        <v>300</v>
      </c>
      <c r="AB7" s="241"/>
      <c r="AC7" s="241"/>
      <c r="AD7" s="241"/>
      <c r="AE7" s="241"/>
      <c r="AF7" s="241"/>
      <c r="AG7" s="241"/>
      <c r="AH7" s="241"/>
      <c r="AI7" s="241"/>
      <c r="AJ7" s="241"/>
      <c r="AK7" s="241"/>
      <c r="AL7" s="241"/>
      <c r="AM7" s="241"/>
    </row>
    <row r="8" spans="13:39" ht="14.25">
      <c r="M8" s="241"/>
      <c r="N8" s="241"/>
      <c r="O8" s="241"/>
      <c r="P8" s="241"/>
      <c r="Q8" s="241"/>
      <c r="R8" s="249">
        <v>41456</v>
      </c>
      <c r="S8" s="434">
        <v>8500</v>
      </c>
      <c r="T8" s="434">
        <v>12500</v>
      </c>
      <c r="U8" s="434">
        <v>7000</v>
      </c>
      <c r="V8" s="434">
        <v>11000</v>
      </c>
      <c r="W8" s="249">
        <v>41456</v>
      </c>
      <c r="X8" s="434">
        <f t="shared" si="0"/>
        <v>212.5</v>
      </c>
      <c r="Y8" s="434">
        <f t="shared" si="1"/>
        <v>312.5</v>
      </c>
      <c r="Z8" s="434">
        <f t="shared" si="2"/>
        <v>175</v>
      </c>
      <c r="AA8" s="434">
        <f t="shared" si="3"/>
        <v>275</v>
      </c>
      <c r="AB8" s="241"/>
      <c r="AC8" s="241"/>
      <c r="AD8" s="241"/>
      <c r="AE8" s="241"/>
      <c r="AF8" s="241"/>
      <c r="AG8" s="241"/>
      <c r="AH8" s="241"/>
      <c r="AI8" s="241"/>
      <c r="AJ8" s="241"/>
      <c r="AK8" s="241"/>
      <c r="AL8" s="241"/>
      <c r="AM8" s="241"/>
    </row>
    <row r="9" spans="13:39" ht="14.25">
      <c r="M9" s="241"/>
      <c r="N9" s="241"/>
      <c r="O9" s="241"/>
      <c r="P9" s="241"/>
      <c r="Q9" s="241"/>
      <c r="R9" s="249">
        <v>41487</v>
      </c>
      <c r="S9" s="434">
        <v>8500</v>
      </c>
      <c r="T9" s="434">
        <v>12000</v>
      </c>
      <c r="U9" s="434">
        <v>6500</v>
      </c>
      <c r="V9" s="434">
        <v>10500</v>
      </c>
      <c r="W9" s="249">
        <v>41487</v>
      </c>
      <c r="X9" s="434">
        <f t="shared" si="0"/>
        <v>212.5</v>
      </c>
      <c r="Y9" s="434">
        <f t="shared" si="1"/>
        <v>300</v>
      </c>
      <c r="Z9" s="434">
        <f t="shared" si="2"/>
        <v>162.5</v>
      </c>
      <c r="AA9" s="434">
        <f t="shared" si="3"/>
        <v>262.5</v>
      </c>
      <c r="AB9" s="241"/>
      <c r="AC9" s="241"/>
      <c r="AD9" s="241"/>
      <c r="AE9" s="241"/>
      <c r="AF9" s="241"/>
      <c r="AG9" s="241"/>
      <c r="AH9" s="241"/>
      <c r="AI9" s="241"/>
      <c r="AJ9" s="241"/>
      <c r="AK9" s="241"/>
      <c r="AL9" s="241"/>
      <c r="AM9" s="241"/>
    </row>
    <row r="10" spans="13:39" ht="14.25">
      <c r="M10" s="241"/>
      <c r="N10" s="241"/>
      <c r="O10" s="241"/>
      <c r="P10" s="241"/>
      <c r="Q10" s="241"/>
      <c r="R10" s="249">
        <v>41518</v>
      </c>
      <c r="S10" s="434">
        <v>8500</v>
      </c>
      <c r="T10" s="434">
        <v>13000</v>
      </c>
      <c r="U10" s="434">
        <v>7500</v>
      </c>
      <c r="V10" s="434">
        <v>12500</v>
      </c>
      <c r="W10" s="249">
        <v>41518</v>
      </c>
      <c r="X10" s="434">
        <f t="shared" si="0"/>
        <v>212.5</v>
      </c>
      <c r="Y10" s="434">
        <f t="shared" si="1"/>
        <v>325</v>
      </c>
      <c r="Z10" s="434">
        <f t="shared" si="2"/>
        <v>187.5</v>
      </c>
      <c r="AA10" s="434">
        <f t="shared" si="3"/>
        <v>312.5</v>
      </c>
      <c r="AB10" s="241"/>
      <c r="AC10" s="241"/>
      <c r="AD10" s="241"/>
      <c r="AE10" s="241"/>
      <c r="AF10" s="241"/>
      <c r="AG10" s="241"/>
      <c r="AH10" s="241"/>
      <c r="AI10" s="241"/>
      <c r="AJ10" s="241"/>
      <c r="AK10" s="241"/>
      <c r="AL10" s="241"/>
      <c r="AM10" s="241"/>
    </row>
    <row r="11" spans="13:39" ht="14.25">
      <c r="M11" s="241"/>
      <c r="N11" s="241"/>
      <c r="O11" s="241"/>
      <c r="P11" s="241"/>
      <c r="Q11" s="241"/>
      <c r="R11" s="249">
        <v>41548</v>
      </c>
      <c r="S11" s="434">
        <v>8500</v>
      </c>
      <c r="T11" s="434">
        <v>11750</v>
      </c>
      <c r="U11" s="434">
        <v>6500</v>
      </c>
      <c r="V11" s="434">
        <v>10000</v>
      </c>
      <c r="W11" s="249">
        <v>41548</v>
      </c>
      <c r="X11" s="434">
        <f t="shared" si="0"/>
        <v>212.5</v>
      </c>
      <c r="Y11" s="434">
        <f t="shared" si="1"/>
        <v>293.75</v>
      </c>
      <c r="Z11" s="434">
        <f t="shared" si="2"/>
        <v>162.5</v>
      </c>
      <c r="AA11" s="434">
        <f t="shared" si="3"/>
        <v>250</v>
      </c>
      <c r="AB11" s="241"/>
      <c r="AC11" s="241"/>
      <c r="AD11" s="241"/>
      <c r="AE11" s="241"/>
      <c r="AF11" s="241"/>
      <c r="AG11" s="241"/>
      <c r="AH11" s="241"/>
      <c r="AI11" s="241"/>
      <c r="AJ11" s="241"/>
      <c r="AK11" s="241"/>
      <c r="AL11" s="241"/>
      <c r="AM11" s="241"/>
    </row>
    <row r="12" spans="13:39" ht="14.25">
      <c r="M12" s="241"/>
      <c r="N12" s="241"/>
      <c r="O12" s="241"/>
      <c r="P12" s="241"/>
      <c r="Q12" s="241"/>
      <c r="R12" s="249">
        <v>41579</v>
      </c>
      <c r="S12" s="434">
        <v>8000</v>
      </c>
      <c r="T12" s="434">
        <v>10000</v>
      </c>
      <c r="U12" s="434">
        <v>6500</v>
      </c>
      <c r="V12" s="434">
        <v>8500</v>
      </c>
      <c r="W12" s="249">
        <v>41579</v>
      </c>
      <c r="X12" s="434">
        <f t="shared" si="0"/>
        <v>200</v>
      </c>
      <c r="Y12" s="434">
        <f t="shared" si="1"/>
        <v>250</v>
      </c>
      <c r="Z12" s="434">
        <f t="shared" si="2"/>
        <v>162.5</v>
      </c>
      <c r="AA12" s="434">
        <f t="shared" si="3"/>
        <v>212.5</v>
      </c>
      <c r="AB12" s="241"/>
      <c r="AC12" s="241"/>
      <c r="AD12" s="241"/>
      <c r="AE12" s="241"/>
      <c r="AF12" s="241"/>
      <c r="AG12" s="241"/>
      <c r="AH12" s="241"/>
      <c r="AI12" s="241"/>
      <c r="AJ12" s="241"/>
      <c r="AK12" s="241"/>
      <c r="AL12" s="241"/>
      <c r="AM12" s="241"/>
    </row>
    <row r="13" spans="13:39" ht="14.25">
      <c r="M13" s="241"/>
      <c r="N13" s="241"/>
      <c r="O13" s="241"/>
      <c r="P13" s="241"/>
      <c r="Q13" s="241"/>
      <c r="R13" s="249">
        <v>41609</v>
      </c>
      <c r="S13" s="434">
        <v>8000</v>
      </c>
      <c r="T13" s="434">
        <v>10000</v>
      </c>
      <c r="U13" s="434">
        <v>6500</v>
      </c>
      <c r="V13" s="434">
        <v>8500</v>
      </c>
      <c r="W13" s="249">
        <v>41609</v>
      </c>
      <c r="X13" s="434">
        <f t="shared" si="0"/>
        <v>200</v>
      </c>
      <c r="Y13" s="434">
        <f t="shared" si="1"/>
        <v>250</v>
      </c>
      <c r="Z13" s="434">
        <f t="shared" si="2"/>
        <v>162.5</v>
      </c>
      <c r="AA13" s="434">
        <f t="shared" si="3"/>
        <v>212.5</v>
      </c>
      <c r="AB13" s="241"/>
      <c r="AC13" s="241"/>
      <c r="AD13" s="241"/>
      <c r="AE13" s="241"/>
      <c r="AF13" s="241"/>
      <c r="AG13" s="241"/>
      <c r="AH13" s="241"/>
      <c r="AI13" s="241"/>
      <c r="AJ13" s="241"/>
      <c r="AK13" s="241"/>
      <c r="AL13" s="241"/>
      <c r="AM13" s="241"/>
    </row>
    <row r="14" spans="13:39" ht="14.25">
      <c r="M14" s="241"/>
      <c r="N14" s="241"/>
      <c r="O14" s="241"/>
      <c r="P14" s="241"/>
      <c r="Q14" s="241"/>
      <c r="R14" s="249">
        <v>41640</v>
      </c>
      <c r="S14" s="434">
        <v>7500</v>
      </c>
      <c r="T14" s="434">
        <v>10000</v>
      </c>
      <c r="U14" s="434">
        <v>6500</v>
      </c>
      <c r="V14" s="434">
        <v>8500</v>
      </c>
      <c r="W14" s="249">
        <v>41640</v>
      </c>
      <c r="X14" s="434">
        <f t="shared" si="0"/>
        <v>187.5</v>
      </c>
      <c r="Y14" s="434">
        <f t="shared" si="1"/>
        <v>250</v>
      </c>
      <c r="Z14" s="434">
        <f t="shared" si="2"/>
        <v>162.5</v>
      </c>
      <c r="AA14" s="434">
        <f t="shared" si="3"/>
        <v>212.5</v>
      </c>
      <c r="AB14" s="241"/>
      <c r="AC14" s="241"/>
      <c r="AD14" s="241"/>
      <c r="AE14" s="241"/>
      <c r="AF14" s="241"/>
      <c r="AG14" s="241"/>
      <c r="AH14" s="241"/>
      <c r="AI14" s="241"/>
      <c r="AJ14" s="241"/>
      <c r="AK14" s="241"/>
      <c r="AL14" s="241"/>
      <c r="AM14" s="241"/>
    </row>
    <row r="15" spans="13:39" ht="14.25">
      <c r="M15" s="241"/>
      <c r="N15" s="241"/>
      <c r="O15" s="241"/>
      <c r="P15" s="241"/>
      <c r="Q15" s="241"/>
      <c r="R15" s="249">
        <v>41671</v>
      </c>
      <c r="S15" s="434">
        <v>7000</v>
      </c>
      <c r="T15" s="434">
        <v>9000</v>
      </c>
      <c r="U15" s="434">
        <v>6500</v>
      </c>
      <c r="V15" s="434">
        <v>8500</v>
      </c>
      <c r="W15" s="249">
        <v>41671</v>
      </c>
      <c r="X15" s="434">
        <f t="shared" si="0"/>
        <v>175</v>
      </c>
      <c r="Y15" s="434">
        <f t="shared" si="1"/>
        <v>225</v>
      </c>
      <c r="Z15" s="434">
        <f t="shared" si="2"/>
        <v>162.5</v>
      </c>
      <c r="AA15" s="434">
        <f t="shared" si="3"/>
        <v>212.5</v>
      </c>
      <c r="AB15" s="241"/>
      <c r="AC15" s="241"/>
      <c r="AD15" s="241"/>
      <c r="AE15" s="241"/>
      <c r="AF15" s="241"/>
      <c r="AG15" s="241"/>
      <c r="AH15" s="241"/>
      <c r="AI15" s="241"/>
      <c r="AJ15" s="241"/>
      <c r="AK15" s="241"/>
      <c r="AL15" s="241"/>
      <c r="AM15" s="241"/>
    </row>
    <row r="16" spans="13:39" ht="14.25">
      <c r="M16" s="241"/>
      <c r="N16" s="241"/>
      <c r="O16" s="241"/>
      <c r="P16" s="241"/>
      <c r="Q16" s="241"/>
      <c r="R16" s="249">
        <v>41699</v>
      </c>
      <c r="S16" s="434">
        <v>8000</v>
      </c>
      <c r="T16" s="434">
        <v>10500</v>
      </c>
      <c r="U16" s="434">
        <v>7500</v>
      </c>
      <c r="V16" s="434">
        <v>10000</v>
      </c>
      <c r="W16" s="249">
        <v>41699</v>
      </c>
      <c r="X16" s="434">
        <f t="shared" si="0"/>
        <v>200</v>
      </c>
      <c r="Y16" s="434">
        <f t="shared" si="1"/>
        <v>262.5</v>
      </c>
      <c r="Z16" s="434">
        <f t="shared" si="2"/>
        <v>187.5</v>
      </c>
      <c r="AA16" s="434">
        <f t="shared" si="3"/>
        <v>250</v>
      </c>
      <c r="AB16" s="241"/>
      <c r="AC16" s="241"/>
      <c r="AD16" s="241"/>
      <c r="AE16" s="241"/>
      <c r="AF16" s="241"/>
      <c r="AG16" s="241"/>
      <c r="AH16" s="241"/>
      <c r="AI16" s="241"/>
      <c r="AJ16" s="241"/>
      <c r="AK16" s="241"/>
      <c r="AL16" s="241"/>
      <c r="AM16" s="241"/>
    </row>
    <row r="17" spans="13:39" ht="14.25">
      <c r="M17" s="241"/>
      <c r="N17" s="241"/>
      <c r="O17" s="241"/>
      <c r="P17" s="241"/>
      <c r="Q17" s="241"/>
      <c r="R17" s="249">
        <v>41730</v>
      </c>
      <c r="S17" s="434">
        <v>8000</v>
      </c>
      <c r="T17" s="434">
        <v>11500</v>
      </c>
      <c r="U17" s="434">
        <v>8500</v>
      </c>
      <c r="V17" s="434">
        <v>11000</v>
      </c>
      <c r="W17" s="249">
        <v>41730</v>
      </c>
      <c r="X17" s="434">
        <f t="shared" si="0"/>
        <v>200</v>
      </c>
      <c r="Y17" s="434">
        <f t="shared" si="1"/>
        <v>287.5</v>
      </c>
      <c r="Z17" s="434">
        <f t="shared" si="2"/>
        <v>212.5</v>
      </c>
      <c r="AA17" s="434">
        <f t="shared" si="3"/>
        <v>275</v>
      </c>
      <c r="AB17" s="241"/>
      <c r="AC17" s="241"/>
      <c r="AD17" s="241"/>
      <c r="AE17" s="241"/>
      <c r="AF17" s="241"/>
      <c r="AG17" s="241"/>
      <c r="AH17" s="241"/>
      <c r="AI17" s="241"/>
      <c r="AJ17" s="241"/>
      <c r="AK17" s="241"/>
      <c r="AL17" s="241"/>
      <c r="AM17" s="241"/>
    </row>
    <row r="18" spans="13:39" ht="14.25">
      <c r="M18" s="241"/>
      <c r="N18" s="241"/>
      <c r="O18" s="241"/>
      <c r="P18" s="241"/>
      <c r="Q18" s="241"/>
      <c r="R18" s="249">
        <v>41760</v>
      </c>
      <c r="S18" s="434">
        <v>10000</v>
      </c>
      <c r="T18" s="434">
        <v>12000</v>
      </c>
      <c r="U18" s="434">
        <v>9000</v>
      </c>
      <c r="V18" s="434"/>
      <c r="W18" s="249">
        <v>41760</v>
      </c>
      <c r="X18" s="434">
        <f aca="true" t="shared" si="4" ref="X18:Z22">S18/40</f>
        <v>250</v>
      </c>
      <c r="Y18" s="434">
        <f t="shared" si="4"/>
        <v>300</v>
      </c>
      <c r="Z18" s="434">
        <f t="shared" si="4"/>
        <v>225</v>
      </c>
      <c r="AA18" s="434"/>
      <c r="AB18" s="241"/>
      <c r="AC18" s="241"/>
      <c r="AD18" s="241"/>
      <c r="AE18" s="241"/>
      <c r="AF18" s="241"/>
      <c r="AG18" s="241"/>
      <c r="AH18" s="241"/>
      <c r="AI18" s="241"/>
      <c r="AJ18" s="241"/>
      <c r="AK18" s="241"/>
      <c r="AL18" s="241"/>
      <c r="AM18" s="241"/>
    </row>
    <row r="19" spans="1:27" s="84" customFormat="1" ht="18.75" customHeight="1">
      <c r="A19" s="134"/>
      <c r="B19" s="135"/>
      <c r="C19" s="135"/>
      <c r="D19" s="135"/>
      <c r="E19" s="135"/>
      <c r="F19" s="135"/>
      <c r="G19" s="135"/>
      <c r="H19" s="135"/>
      <c r="I19" s="135"/>
      <c r="J19" s="135"/>
      <c r="K19" s="135"/>
      <c r="L19" s="135"/>
      <c r="M19" s="135"/>
      <c r="N19" s="135"/>
      <c r="R19" s="249">
        <v>41791</v>
      </c>
      <c r="S19" s="434">
        <v>10000</v>
      </c>
      <c r="T19" s="434">
        <v>12000</v>
      </c>
      <c r="U19" s="434">
        <v>8000</v>
      </c>
      <c r="V19" s="434"/>
      <c r="W19" s="249">
        <v>41791</v>
      </c>
      <c r="X19" s="434">
        <f t="shared" si="4"/>
        <v>250</v>
      </c>
      <c r="Y19" s="434">
        <f t="shared" si="4"/>
        <v>300</v>
      </c>
      <c r="Z19" s="434">
        <f t="shared" si="4"/>
        <v>200</v>
      </c>
      <c r="AA19" s="311"/>
    </row>
    <row r="20" spans="13:39" ht="14.25">
      <c r="M20" s="241"/>
      <c r="N20" s="241"/>
      <c r="O20" s="241"/>
      <c r="P20" s="241"/>
      <c r="Q20" s="241"/>
      <c r="R20" s="249">
        <v>41821</v>
      </c>
      <c r="S20" s="434">
        <v>9500</v>
      </c>
      <c r="T20" s="434">
        <v>11000</v>
      </c>
      <c r="U20" s="434">
        <v>7250</v>
      </c>
      <c r="V20" s="433"/>
      <c r="W20" s="249">
        <v>41821</v>
      </c>
      <c r="X20" s="434">
        <f t="shared" si="4"/>
        <v>237.5</v>
      </c>
      <c r="Y20" s="434">
        <f t="shared" si="4"/>
        <v>275</v>
      </c>
      <c r="Z20" s="434">
        <f t="shared" si="4"/>
        <v>181.25</v>
      </c>
      <c r="AA20" s="311"/>
      <c r="AB20" s="241"/>
      <c r="AC20" s="241"/>
      <c r="AD20" s="241"/>
      <c r="AE20" s="241"/>
      <c r="AF20" s="241"/>
      <c r="AG20" s="241"/>
      <c r="AH20" s="241"/>
      <c r="AI20" s="241"/>
      <c r="AJ20" s="241"/>
      <c r="AK20" s="241"/>
      <c r="AL20" s="241"/>
      <c r="AM20" s="241"/>
    </row>
    <row r="21" spans="13:39" ht="14.25">
      <c r="M21" s="241"/>
      <c r="N21" s="241"/>
      <c r="O21" s="241"/>
      <c r="P21" s="241"/>
      <c r="Q21" s="241"/>
      <c r="R21" s="249">
        <v>41852</v>
      </c>
      <c r="S21" s="434">
        <v>8500</v>
      </c>
      <c r="T21" s="434">
        <v>10500</v>
      </c>
      <c r="U21" s="434">
        <v>7000</v>
      </c>
      <c r="V21" s="433"/>
      <c r="W21" s="249">
        <v>41852</v>
      </c>
      <c r="X21" s="434">
        <f t="shared" si="4"/>
        <v>212.5</v>
      </c>
      <c r="Y21" s="434">
        <f t="shared" si="4"/>
        <v>262.5</v>
      </c>
      <c r="Z21" s="434">
        <f t="shared" si="4"/>
        <v>175</v>
      </c>
      <c r="AA21" s="311"/>
      <c r="AB21" s="241"/>
      <c r="AC21" s="241"/>
      <c r="AD21" s="241"/>
      <c r="AE21" s="241"/>
      <c r="AF21" s="241"/>
      <c r="AG21" s="241"/>
      <c r="AH21" s="241"/>
      <c r="AI21" s="241"/>
      <c r="AJ21" s="241"/>
      <c r="AK21" s="241"/>
      <c r="AL21" s="241"/>
      <c r="AM21" s="241"/>
    </row>
    <row r="22" spans="13:39" ht="14.25">
      <c r="M22" s="241"/>
      <c r="N22" s="241"/>
      <c r="O22" s="241"/>
      <c r="P22" s="241"/>
      <c r="Q22" s="241"/>
      <c r="R22" s="249">
        <v>41883</v>
      </c>
      <c r="S22" s="434">
        <v>8250</v>
      </c>
      <c r="T22" s="434">
        <v>10250</v>
      </c>
      <c r="U22" s="434">
        <v>7250</v>
      </c>
      <c r="V22" s="433"/>
      <c r="W22" s="249">
        <v>41883</v>
      </c>
      <c r="X22" s="434">
        <f t="shared" si="4"/>
        <v>206.25</v>
      </c>
      <c r="Y22" s="434">
        <f t="shared" si="4"/>
        <v>256.25</v>
      </c>
      <c r="Z22" s="434">
        <f t="shared" si="4"/>
        <v>181.25</v>
      </c>
      <c r="AA22" s="311"/>
      <c r="AB22" s="241"/>
      <c r="AC22" s="241"/>
      <c r="AD22" s="241"/>
      <c r="AE22" s="241"/>
      <c r="AF22" s="241"/>
      <c r="AG22" s="241"/>
      <c r="AH22" s="241"/>
      <c r="AI22" s="241"/>
      <c r="AJ22" s="241"/>
      <c r="AK22" s="241"/>
      <c r="AL22" s="241"/>
      <c r="AM22" s="241"/>
    </row>
    <row r="23" spans="13:39" ht="14.25">
      <c r="M23" s="241"/>
      <c r="N23" s="241"/>
      <c r="O23" s="241"/>
      <c r="P23" s="241"/>
      <c r="Q23" s="241"/>
      <c r="R23" s="249">
        <v>41913</v>
      </c>
      <c r="S23" s="434">
        <v>8000</v>
      </c>
      <c r="T23" s="434">
        <v>9500</v>
      </c>
      <c r="U23" s="434">
        <v>6500</v>
      </c>
      <c r="V23" s="433"/>
      <c r="W23" s="249">
        <v>41913</v>
      </c>
      <c r="X23" s="434">
        <f aca="true" t="shared" si="5" ref="X23:Z24">S23/40</f>
        <v>200</v>
      </c>
      <c r="Y23" s="434">
        <f t="shared" si="5"/>
        <v>237.5</v>
      </c>
      <c r="Z23" s="434">
        <f t="shared" si="5"/>
        <v>162.5</v>
      </c>
      <c r="AA23" s="311"/>
      <c r="AB23" s="241"/>
      <c r="AC23" s="241"/>
      <c r="AD23" s="241"/>
      <c r="AE23" s="241"/>
      <c r="AF23" s="241"/>
      <c r="AG23" s="241"/>
      <c r="AH23" s="241"/>
      <c r="AI23" s="241"/>
      <c r="AJ23" s="241"/>
      <c r="AK23" s="241"/>
      <c r="AL23" s="241"/>
      <c r="AM23" s="241"/>
    </row>
    <row r="24" spans="13:39" ht="14.25">
      <c r="M24" s="241"/>
      <c r="N24" s="241"/>
      <c r="O24" s="241"/>
      <c r="P24" s="241"/>
      <c r="Q24" s="241"/>
      <c r="R24" s="249">
        <v>41944</v>
      </c>
      <c r="S24" s="435">
        <v>7500</v>
      </c>
      <c r="T24" s="435">
        <v>9000</v>
      </c>
      <c r="U24" s="435">
        <v>6000</v>
      </c>
      <c r="V24" s="433"/>
      <c r="W24" s="249">
        <v>41944</v>
      </c>
      <c r="X24" s="435">
        <f t="shared" si="5"/>
        <v>187.5</v>
      </c>
      <c r="Y24" s="435">
        <f t="shared" si="5"/>
        <v>225</v>
      </c>
      <c r="Z24" s="435">
        <f t="shared" si="5"/>
        <v>150</v>
      </c>
      <c r="AA24" s="311"/>
      <c r="AB24" s="241"/>
      <c r="AC24" s="241"/>
      <c r="AD24" s="241"/>
      <c r="AE24" s="241"/>
      <c r="AF24" s="241"/>
      <c r="AG24" s="241"/>
      <c r="AH24" s="241"/>
      <c r="AI24" s="241"/>
      <c r="AJ24" s="241"/>
      <c r="AK24" s="241"/>
      <c r="AL24" s="241"/>
      <c r="AM24" s="241"/>
    </row>
    <row r="25" spans="13:39" ht="14.25">
      <c r="M25" s="241"/>
      <c r="N25" s="241"/>
      <c r="O25" s="241"/>
      <c r="P25" s="241"/>
      <c r="Q25" s="241"/>
      <c r="R25" s="249">
        <v>41974</v>
      </c>
      <c r="S25" s="435">
        <v>7250</v>
      </c>
      <c r="T25" s="435">
        <v>8500</v>
      </c>
      <c r="U25" s="435">
        <v>6000</v>
      </c>
      <c r="V25" s="241"/>
      <c r="W25" s="249">
        <v>41974</v>
      </c>
      <c r="X25" s="434">
        <f aca="true" t="shared" si="6" ref="X25:Z26">S25/40</f>
        <v>181.25</v>
      </c>
      <c r="Y25" s="434">
        <f t="shared" si="6"/>
        <v>212.5</v>
      </c>
      <c r="Z25" s="434">
        <f t="shared" si="6"/>
        <v>150</v>
      </c>
      <c r="AA25" s="436"/>
      <c r="AB25" s="241"/>
      <c r="AC25" s="241"/>
      <c r="AD25" s="241"/>
      <c r="AE25" s="241"/>
      <c r="AF25" s="241"/>
      <c r="AG25" s="241"/>
      <c r="AH25" s="241"/>
      <c r="AI25" s="241"/>
      <c r="AJ25" s="241"/>
      <c r="AK25" s="241"/>
      <c r="AL25" s="241"/>
      <c r="AM25" s="241"/>
    </row>
    <row r="26" spans="13:39" ht="14.25">
      <c r="M26" s="241"/>
      <c r="N26" s="241"/>
      <c r="O26" s="241"/>
      <c r="P26" s="241"/>
      <c r="Q26" s="241"/>
      <c r="R26" s="249">
        <v>42005</v>
      </c>
      <c r="S26" s="435">
        <v>7250</v>
      </c>
      <c r="T26" s="435">
        <v>8500</v>
      </c>
      <c r="U26" s="435">
        <v>5750</v>
      </c>
      <c r="V26" s="449"/>
      <c r="W26" s="249">
        <v>42005</v>
      </c>
      <c r="X26" s="434">
        <f t="shared" si="6"/>
        <v>181.25</v>
      </c>
      <c r="Y26" s="434">
        <f t="shared" si="6"/>
        <v>212.5</v>
      </c>
      <c r="Z26" s="434">
        <f t="shared" si="6"/>
        <v>143.75</v>
      </c>
      <c r="AA26" s="241"/>
      <c r="AB26" s="241"/>
      <c r="AC26" s="241"/>
      <c r="AD26" s="241"/>
      <c r="AE26" s="241"/>
      <c r="AF26" s="241"/>
      <c r="AG26" s="241"/>
      <c r="AH26" s="241"/>
      <c r="AI26" s="241"/>
      <c r="AJ26" s="241"/>
      <c r="AK26" s="241"/>
      <c r="AL26" s="241"/>
      <c r="AM26" s="241"/>
    </row>
    <row r="27" spans="13:39" ht="14.25">
      <c r="M27" s="241"/>
      <c r="N27" s="241"/>
      <c r="O27" s="241"/>
      <c r="P27" s="241"/>
      <c r="Q27" s="241"/>
      <c r="R27" s="249">
        <v>42036</v>
      </c>
      <c r="S27" s="435">
        <v>6250</v>
      </c>
      <c r="T27" s="435">
        <v>7500</v>
      </c>
      <c r="U27" s="435">
        <v>5000</v>
      </c>
      <c r="V27" s="449"/>
      <c r="W27" s="249">
        <v>42036</v>
      </c>
      <c r="X27" s="434">
        <f aca="true" t="shared" si="7" ref="X27:Z29">S27/40</f>
        <v>156.25</v>
      </c>
      <c r="Y27" s="434">
        <f t="shared" si="7"/>
        <v>187.5</v>
      </c>
      <c r="Z27" s="434">
        <f t="shared" si="7"/>
        <v>125</v>
      </c>
      <c r="AA27" s="241"/>
      <c r="AB27" s="241"/>
      <c r="AC27" s="241"/>
      <c r="AD27" s="241"/>
      <c r="AE27" s="241"/>
      <c r="AF27" s="241"/>
      <c r="AG27" s="241"/>
      <c r="AH27" s="241"/>
      <c r="AI27" s="241"/>
      <c r="AJ27" s="241"/>
      <c r="AK27" s="241"/>
      <c r="AL27" s="241"/>
      <c r="AM27" s="241"/>
    </row>
    <row r="28" spans="13:39" ht="14.25">
      <c r="M28" s="241"/>
      <c r="N28" s="241"/>
      <c r="O28" s="241"/>
      <c r="P28" s="241"/>
      <c r="Q28" s="241"/>
      <c r="R28" s="249">
        <v>42064</v>
      </c>
      <c r="S28" s="435">
        <v>6250</v>
      </c>
      <c r="T28" s="435">
        <v>8000</v>
      </c>
      <c r="U28" s="435">
        <v>5400</v>
      </c>
      <c r="V28" s="449"/>
      <c r="W28" s="249">
        <v>42064</v>
      </c>
      <c r="X28" s="434">
        <f t="shared" si="7"/>
        <v>156.25</v>
      </c>
      <c r="Y28" s="434">
        <f t="shared" si="7"/>
        <v>200</v>
      </c>
      <c r="Z28" s="434">
        <f t="shared" si="7"/>
        <v>135</v>
      </c>
      <c r="AA28" s="434"/>
      <c r="AB28" s="241"/>
      <c r="AC28" s="241"/>
      <c r="AD28" s="241"/>
      <c r="AE28" s="241"/>
      <c r="AF28" s="241"/>
      <c r="AG28" s="241"/>
      <c r="AH28" s="241"/>
      <c r="AI28" s="241"/>
      <c r="AJ28" s="241"/>
      <c r="AK28" s="241"/>
      <c r="AL28" s="241"/>
      <c r="AM28" s="241"/>
    </row>
    <row r="29" spans="13:39" ht="14.25">
      <c r="M29" s="241"/>
      <c r="N29" s="241"/>
      <c r="O29" s="241"/>
      <c r="P29" s="241"/>
      <c r="Q29" s="241"/>
      <c r="R29" s="249">
        <v>42095</v>
      </c>
      <c r="S29" s="435">
        <v>7000</v>
      </c>
      <c r="T29" s="435">
        <v>9500</v>
      </c>
      <c r="U29" s="435">
        <v>6250</v>
      </c>
      <c r="V29" s="435">
        <v>10000</v>
      </c>
      <c r="W29" s="249">
        <v>42095</v>
      </c>
      <c r="X29" s="434">
        <f t="shared" si="7"/>
        <v>175</v>
      </c>
      <c r="Y29" s="434">
        <f t="shared" si="7"/>
        <v>237.5</v>
      </c>
      <c r="Z29" s="434">
        <f t="shared" si="7"/>
        <v>156.25</v>
      </c>
      <c r="AA29" s="434">
        <f>V29/40</f>
        <v>250</v>
      </c>
      <c r="AB29" s="241"/>
      <c r="AC29" s="241"/>
      <c r="AD29" s="241"/>
      <c r="AE29" s="241"/>
      <c r="AF29" s="241"/>
      <c r="AG29" s="241"/>
      <c r="AH29" s="241"/>
      <c r="AI29" s="241"/>
      <c r="AJ29" s="241"/>
      <c r="AK29" s="241"/>
      <c r="AL29" s="241"/>
      <c r="AM29" s="241"/>
    </row>
    <row r="30" spans="13:39" ht="14.25">
      <c r="M30" s="241"/>
      <c r="N30" s="241"/>
      <c r="O30" s="241"/>
      <c r="P30" s="241"/>
      <c r="Q30" s="241"/>
      <c r="R30" s="249">
        <v>42125</v>
      </c>
      <c r="S30" s="435">
        <v>7500</v>
      </c>
      <c r="T30" s="435">
        <v>10000</v>
      </c>
      <c r="U30" s="435">
        <v>6500</v>
      </c>
      <c r="V30" s="435">
        <v>11000</v>
      </c>
      <c r="W30" s="249">
        <v>42125</v>
      </c>
      <c r="X30" s="434">
        <f aca="true" t="shared" si="8" ref="X30:Z32">S30/40</f>
        <v>187.5</v>
      </c>
      <c r="Y30" s="434">
        <f t="shared" si="8"/>
        <v>250</v>
      </c>
      <c r="Z30" s="434">
        <f t="shared" si="8"/>
        <v>162.5</v>
      </c>
      <c r="AA30" s="434">
        <f>V30/40</f>
        <v>275</v>
      </c>
      <c r="AB30" s="241"/>
      <c r="AC30" s="241"/>
      <c r="AD30" s="241"/>
      <c r="AE30" s="241"/>
      <c r="AF30" s="241"/>
      <c r="AG30" s="241"/>
      <c r="AH30" s="241"/>
      <c r="AI30" s="241"/>
      <c r="AJ30" s="241"/>
      <c r="AK30" s="241"/>
      <c r="AL30" s="241"/>
      <c r="AM30" s="241"/>
    </row>
    <row r="31" spans="13:39" ht="14.25">
      <c r="M31" s="241"/>
      <c r="N31" s="241"/>
      <c r="O31" s="241"/>
      <c r="P31" s="241"/>
      <c r="Q31" s="241"/>
      <c r="R31" s="249">
        <v>42156</v>
      </c>
      <c r="S31" s="435">
        <v>7000</v>
      </c>
      <c r="T31" s="435">
        <v>10000</v>
      </c>
      <c r="U31" s="435">
        <v>6500</v>
      </c>
      <c r="V31" s="435">
        <v>10000</v>
      </c>
      <c r="W31" s="249">
        <v>42156</v>
      </c>
      <c r="X31" s="434">
        <f t="shared" si="8"/>
        <v>175</v>
      </c>
      <c r="Y31" s="434">
        <f t="shared" si="8"/>
        <v>250</v>
      </c>
      <c r="Z31" s="434">
        <f>U31/40</f>
        <v>162.5</v>
      </c>
      <c r="AA31" s="434">
        <f>V31/40</f>
        <v>250</v>
      </c>
      <c r="AB31" s="241"/>
      <c r="AC31" s="241"/>
      <c r="AD31" s="241"/>
      <c r="AE31" s="241"/>
      <c r="AF31" s="241"/>
      <c r="AG31" s="241"/>
      <c r="AH31" s="241"/>
      <c r="AI31" s="241"/>
      <c r="AJ31" s="241"/>
      <c r="AK31" s="241"/>
      <c r="AL31" s="241"/>
      <c r="AM31" s="241"/>
    </row>
    <row r="32" spans="13:39" ht="14.25">
      <c r="M32" s="241"/>
      <c r="N32" s="241"/>
      <c r="O32" s="241"/>
      <c r="P32" s="241"/>
      <c r="Q32" s="241"/>
      <c r="R32" s="249">
        <v>42186</v>
      </c>
      <c r="S32" s="435">
        <v>7000</v>
      </c>
      <c r="T32" s="435">
        <v>10000</v>
      </c>
      <c r="U32" s="435">
        <v>6500</v>
      </c>
      <c r="V32" s="241"/>
      <c r="W32" s="249">
        <v>42186</v>
      </c>
      <c r="X32" s="488">
        <f t="shared" si="8"/>
        <v>175</v>
      </c>
      <c r="Y32" s="434">
        <f>T32/40</f>
        <v>250</v>
      </c>
      <c r="Z32" s="434">
        <f>U32/40</f>
        <v>162.5</v>
      </c>
      <c r="AA32" s="434"/>
      <c r="AB32" s="241"/>
      <c r="AC32" s="241"/>
      <c r="AD32" s="241"/>
      <c r="AE32" s="241"/>
      <c r="AF32" s="241"/>
      <c r="AG32" s="241"/>
      <c r="AH32" s="241"/>
      <c r="AI32" s="241"/>
      <c r="AJ32" s="241"/>
      <c r="AK32" s="241"/>
      <c r="AL32" s="241"/>
      <c r="AM32" s="241"/>
    </row>
    <row r="33" spans="13:39" ht="14.25">
      <c r="M33" s="241"/>
      <c r="N33" s="241"/>
      <c r="O33" s="241"/>
      <c r="P33" s="241"/>
      <c r="Q33" s="241"/>
      <c r="R33" s="249">
        <v>42217</v>
      </c>
      <c r="S33" s="435">
        <v>7000</v>
      </c>
      <c r="T33" s="435">
        <v>10500</v>
      </c>
      <c r="U33" s="435">
        <v>6500</v>
      </c>
      <c r="V33" s="435">
        <v>11000</v>
      </c>
      <c r="W33" s="249">
        <v>42217</v>
      </c>
      <c r="X33" s="488">
        <f>S33/40</f>
        <v>175</v>
      </c>
      <c r="Y33" s="488">
        <f>T33/40</f>
        <v>262.5</v>
      </c>
      <c r="Z33" s="488">
        <f>U33/40</f>
        <v>162.5</v>
      </c>
      <c r="AA33" s="488">
        <f>V33/40</f>
        <v>275</v>
      </c>
      <c r="AB33" s="241"/>
      <c r="AC33" s="241"/>
      <c r="AD33" s="241"/>
      <c r="AE33" s="241"/>
      <c r="AF33" s="241"/>
      <c r="AG33" s="241"/>
      <c r="AH33" s="241"/>
      <c r="AI33" s="241"/>
      <c r="AJ33" s="241"/>
      <c r="AK33" s="241"/>
      <c r="AL33" s="241"/>
      <c r="AM33" s="241"/>
    </row>
    <row r="34" spans="13:39" ht="14.25">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row>
    <row r="35" spans="13:39" ht="14.25">
      <c r="M35" s="241"/>
      <c r="N35" s="241"/>
      <c r="O35" s="241"/>
      <c r="P35" s="241"/>
      <c r="Q35" s="241"/>
      <c r="R35" s="241"/>
      <c r="S35" s="241"/>
      <c r="T35" s="78"/>
      <c r="U35" s="241"/>
      <c r="V35" s="241"/>
      <c r="W35" s="241"/>
      <c r="X35" s="241"/>
      <c r="Y35" s="241"/>
      <c r="Z35" s="241"/>
      <c r="AA35" s="241"/>
      <c r="AB35" s="241"/>
      <c r="AC35" s="241"/>
      <c r="AD35" s="241"/>
      <c r="AE35" s="241"/>
      <c r="AF35" s="241"/>
      <c r="AG35" s="241"/>
      <c r="AH35" s="241"/>
      <c r="AI35" s="241"/>
      <c r="AJ35" s="241"/>
      <c r="AK35" s="241"/>
      <c r="AL35" s="241"/>
      <c r="AM35" s="241"/>
    </row>
    <row r="36" spans="13:39" ht="14.25">
      <c r="M36" s="241"/>
      <c r="N36" s="241"/>
      <c r="O36" s="241"/>
      <c r="P36" s="241"/>
      <c r="Q36" s="241"/>
      <c r="R36" s="241"/>
      <c r="S36" s="241"/>
      <c r="T36" s="78"/>
      <c r="U36" s="241"/>
      <c r="V36" s="241"/>
      <c r="W36" s="241"/>
      <c r="X36" s="241"/>
      <c r="Y36" s="241"/>
      <c r="Z36" s="241"/>
      <c r="AA36" s="241"/>
      <c r="AB36" s="241"/>
      <c r="AC36" s="241"/>
      <c r="AD36" s="241"/>
      <c r="AE36" s="241"/>
      <c r="AF36" s="241"/>
      <c r="AG36" s="241"/>
      <c r="AH36" s="241"/>
      <c r="AI36" s="241"/>
      <c r="AJ36" s="241"/>
      <c r="AK36" s="241"/>
      <c r="AL36" s="241"/>
      <c r="AM36" s="241"/>
    </row>
    <row r="37" spans="13:39" ht="14.25">
      <c r="M37" s="241"/>
      <c r="N37" s="241"/>
      <c r="O37" s="241"/>
      <c r="P37" s="241"/>
      <c r="Q37" s="241"/>
      <c r="R37" s="241"/>
      <c r="S37" s="241"/>
      <c r="T37" s="78"/>
      <c r="U37" s="241"/>
      <c r="V37" s="241"/>
      <c r="W37" s="241"/>
      <c r="X37" s="241"/>
      <c r="Y37" s="241"/>
      <c r="Z37" s="241"/>
      <c r="AA37" s="241"/>
      <c r="AB37" s="241"/>
      <c r="AC37" s="241"/>
      <c r="AD37" s="241"/>
      <c r="AE37" s="241"/>
      <c r="AF37" s="241"/>
      <c r="AG37" s="241"/>
      <c r="AH37" s="241"/>
      <c r="AI37" s="241"/>
      <c r="AJ37" s="241"/>
      <c r="AK37" s="241"/>
      <c r="AL37" s="241"/>
      <c r="AM37" s="241"/>
    </row>
    <row r="38" spans="13:39" ht="14.25">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row>
    <row r="39" spans="13:39" ht="14.25">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row>
    <row r="40" spans="13:39" ht="14.25">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row>
    <row r="41" spans="13:39" ht="14.25">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row>
    <row r="42" spans="13:39" ht="14.25">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row>
    <row r="43" spans="13:39" ht="14.25">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row>
    <row r="44" spans="13:39" ht="14.25">
      <c r="M44" s="241"/>
      <c r="N44" s="241"/>
      <c r="O44" s="241"/>
      <c r="P44" s="241"/>
      <c r="Q44" s="241"/>
      <c r="AB44" s="241"/>
      <c r="AC44" s="241"/>
      <c r="AD44" s="241"/>
      <c r="AE44" s="241"/>
      <c r="AF44" s="241"/>
      <c r="AG44" s="241"/>
      <c r="AH44" s="241"/>
      <c r="AI44" s="241"/>
      <c r="AJ44" s="241"/>
      <c r="AK44" s="241"/>
      <c r="AL44" s="241"/>
      <c r="AM44" s="241"/>
    </row>
    <row r="45" spans="13:39" ht="14.25">
      <c r="M45" s="241"/>
      <c r="N45" s="241"/>
      <c r="O45" s="241"/>
      <c r="P45" s="241"/>
      <c r="Q45" s="241"/>
      <c r="AB45" s="241"/>
      <c r="AC45" s="241"/>
      <c r="AD45" s="241"/>
      <c r="AE45" s="241"/>
      <c r="AF45" s="241"/>
      <c r="AG45" s="241"/>
      <c r="AH45" s="241"/>
      <c r="AI45" s="241"/>
      <c r="AJ45" s="241"/>
      <c r="AK45" s="241"/>
      <c r="AL45" s="241"/>
      <c r="AM45" s="241"/>
    </row>
    <row r="46" spans="13:39" ht="14.25">
      <c r="M46" s="241"/>
      <c r="N46" s="241"/>
      <c r="O46" s="241"/>
      <c r="P46" s="241"/>
      <c r="Q46" s="241"/>
      <c r="AB46" s="241"/>
      <c r="AC46" s="241"/>
      <c r="AD46" s="241"/>
      <c r="AE46" s="241"/>
      <c r="AF46" s="241"/>
      <c r="AG46" s="241"/>
      <c r="AH46" s="241"/>
      <c r="AI46" s="241"/>
      <c r="AJ46" s="241"/>
      <c r="AK46" s="241"/>
      <c r="AL46" s="241"/>
      <c r="AM46" s="241"/>
    </row>
    <row r="47" spans="13:39" ht="14.25">
      <c r="M47" s="241"/>
      <c r="N47" s="241"/>
      <c r="O47" s="241"/>
      <c r="P47" s="241"/>
      <c r="Q47" s="241"/>
      <c r="AB47" s="241"/>
      <c r="AC47" s="241"/>
      <c r="AD47" s="241"/>
      <c r="AE47" s="241"/>
      <c r="AF47" s="241"/>
      <c r="AG47" s="241"/>
      <c r="AH47" s="241"/>
      <c r="AI47" s="241"/>
      <c r="AJ47" s="241"/>
      <c r="AK47" s="241"/>
      <c r="AL47" s="241"/>
      <c r="AM47" s="241"/>
    </row>
    <row r="48" spans="13:39" ht="14.25">
      <c r="M48" s="241"/>
      <c r="N48" s="241"/>
      <c r="O48" s="241"/>
      <c r="P48" s="241"/>
      <c r="Q48" s="241"/>
      <c r="AB48" s="241"/>
      <c r="AC48" s="241"/>
      <c r="AD48" s="241"/>
      <c r="AE48" s="241"/>
      <c r="AF48" s="241"/>
      <c r="AG48" s="241"/>
      <c r="AH48" s="241"/>
      <c r="AI48" s="241"/>
      <c r="AJ48" s="241"/>
      <c r="AK48" s="241"/>
      <c r="AL48" s="241"/>
      <c r="AM48" s="241"/>
    </row>
    <row r="49" spans="13:39" ht="14.25">
      <c r="M49" s="241"/>
      <c r="N49" s="241"/>
      <c r="O49" s="241"/>
      <c r="P49" s="241"/>
      <c r="Q49" s="241"/>
      <c r="AB49" s="241"/>
      <c r="AC49" s="241"/>
      <c r="AD49" s="241"/>
      <c r="AE49" s="241"/>
      <c r="AF49" s="241"/>
      <c r="AG49" s="241"/>
      <c r="AH49" s="241"/>
      <c r="AI49" s="241"/>
      <c r="AJ49" s="241"/>
      <c r="AK49" s="241"/>
      <c r="AL49" s="241"/>
      <c r="AM49" s="241"/>
    </row>
    <row r="50" spans="13:39" ht="14.25">
      <c r="M50" s="241"/>
      <c r="N50" s="241"/>
      <c r="O50" s="241"/>
      <c r="P50" s="241"/>
      <c r="Q50" s="241"/>
      <c r="AB50" s="241"/>
      <c r="AC50" s="241"/>
      <c r="AD50" s="241"/>
      <c r="AE50" s="241"/>
      <c r="AF50" s="241"/>
      <c r="AG50" s="241"/>
      <c r="AH50" s="241"/>
      <c r="AI50" s="241"/>
      <c r="AJ50" s="241"/>
      <c r="AK50" s="241"/>
      <c r="AL50" s="241"/>
      <c r="AM50" s="241"/>
    </row>
    <row r="51" spans="13:39" ht="14.25">
      <c r="M51" s="241"/>
      <c r="N51" s="241"/>
      <c r="O51" s="241"/>
      <c r="P51" s="241"/>
      <c r="Q51" s="241"/>
      <c r="AB51" s="241"/>
      <c r="AC51" s="241"/>
      <c r="AD51" s="241"/>
      <c r="AE51" s="241"/>
      <c r="AF51" s="241"/>
      <c r="AG51" s="241"/>
      <c r="AH51" s="241"/>
      <c r="AI51" s="241"/>
      <c r="AJ51" s="241"/>
      <c r="AK51" s="241"/>
      <c r="AL51" s="241"/>
      <c r="AM51" s="241"/>
    </row>
    <row r="52" spans="13:39" ht="14.25">
      <c r="M52" s="241"/>
      <c r="N52" s="241"/>
      <c r="O52" s="241"/>
      <c r="P52" s="241"/>
      <c r="Q52" s="241"/>
      <c r="AB52" s="241"/>
      <c r="AC52" s="241"/>
      <c r="AD52" s="241"/>
      <c r="AE52" s="241"/>
      <c r="AF52" s="241"/>
      <c r="AG52" s="241"/>
      <c r="AH52" s="241"/>
      <c r="AI52" s="241"/>
      <c r="AJ52" s="241"/>
      <c r="AK52" s="241"/>
      <c r="AL52" s="241"/>
      <c r="AM52" s="241"/>
    </row>
    <row r="53" spans="13:39" ht="14.25">
      <c r="M53" s="241"/>
      <c r="N53" s="241"/>
      <c r="O53" s="241"/>
      <c r="P53" s="241"/>
      <c r="Q53" s="241"/>
      <c r="AB53" s="241"/>
      <c r="AC53" s="241"/>
      <c r="AD53" s="241"/>
      <c r="AE53" s="241"/>
      <c r="AF53" s="241"/>
      <c r="AG53" s="241"/>
      <c r="AH53" s="241"/>
      <c r="AI53" s="241"/>
      <c r="AJ53" s="241"/>
      <c r="AK53" s="241"/>
      <c r="AL53" s="241"/>
      <c r="AM53" s="241"/>
    </row>
    <row r="54" spans="13:39" ht="14.25">
      <c r="M54" s="241"/>
      <c r="N54" s="241"/>
      <c r="O54" s="241"/>
      <c r="P54" s="241"/>
      <c r="Q54" s="241"/>
      <c r="AB54" s="241"/>
      <c r="AC54" s="241"/>
      <c r="AD54" s="241"/>
      <c r="AE54" s="241"/>
      <c r="AF54" s="241"/>
      <c r="AG54" s="241"/>
      <c r="AH54" s="241"/>
      <c r="AI54" s="241"/>
      <c r="AJ54" s="241"/>
      <c r="AK54" s="241"/>
      <c r="AL54" s="241"/>
      <c r="AM54" s="241"/>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68"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S114"/>
  <sheetViews>
    <sheetView view="pageBreakPreview" zoomScale="70" zoomScaleSheetLayoutView="70" zoomScalePageLayoutView="0" workbookViewId="0" topLeftCell="A1">
      <selection activeCell="P30" sqref="P30"/>
    </sheetView>
  </sheetViews>
  <sheetFormatPr defaultColWidth="11.00390625" defaultRowHeight="14.25"/>
  <cols>
    <col min="1" max="1" width="9.50390625" style="11" bestFit="1" customWidth="1"/>
    <col min="2" max="2" width="4.125" style="11" bestFit="1" customWidth="1"/>
    <col min="3" max="5" width="7.875" style="11" bestFit="1" customWidth="1"/>
    <col min="6" max="6" width="9.375" style="11" customWidth="1"/>
    <col min="7" max="7" width="7.875" style="11" bestFit="1" customWidth="1"/>
    <col min="8" max="8" width="7.75390625" style="11" customWidth="1"/>
    <col min="9" max="11" width="7.875" style="11" bestFit="1" customWidth="1"/>
    <col min="12" max="12" width="9.625" style="91" customWidth="1"/>
    <col min="13" max="13" width="7.875" style="11" bestFit="1" customWidth="1"/>
    <col min="14" max="14" width="6.875" style="91" bestFit="1" customWidth="1"/>
    <col min="15" max="17" width="7.875" style="11" bestFit="1" customWidth="1"/>
    <col min="18" max="18" width="10.00390625" style="11" customWidth="1"/>
    <col min="19" max="19" width="7.875" style="11" bestFit="1" customWidth="1"/>
    <col min="20" max="20" width="6.75390625" style="11" bestFit="1" customWidth="1"/>
    <col min="21" max="23" width="7.875" style="11" bestFit="1" customWidth="1"/>
    <col min="24" max="24" width="8.75390625" style="11" customWidth="1"/>
    <col min="25" max="29" width="7.875" style="11" bestFit="1" customWidth="1"/>
    <col min="30" max="30" width="9.125" style="11" customWidth="1"/>
    <col min="31" max="31" width="7.875" style="11" customWidth="1"/>
    <col min="32" max="32" width="9.00390625" style="11" bestFit="1" customWidth="1"/>
    <col min="33" max="35" width="7.875" style="11" bestFit="1" customWidth="1"/>
    <col min="36" max="36" width="10.125" style="11" customWidth="1"/>
    <col min="37" max="37" width="8.00390625" style="11" customWidth="1"/>
    <col min="38" max="38" width="9.00390625" style="11" bestFit="1" customWidth="1"/>
    <col min="39" max="39" width="9.25390625" style="11" bestFit="1" customWidth="1"/>
    <col min="40" max="40" width="6.625" style="11" bestFit="1" customWidth="1"/>
    <col min="41" max="41" width="7.125" style="11" bestFit="1" customWidth="1"/>
    <col min="42" max="42" width="7.375" style="11" bestFit="1" customWidth="1"/>
    <col min="43" max="44" width="7.125" style="11" bestFit="1" customWidth="1"/>
    <col min="45" max="46" width="6.625" style="11" bestFit="1" customWidth="1"/>
    <col min="47" max="47" width="5.375" style="11" bestFit="1" customWidth="1"/>
    <col min="48" max="16384" width="11.00390625" style="11" customWidth="1"/>
  </cols>
  <sheetData>
    <row r="1" spans="1:46" s="56" customFormat="1" ht="12.75">
      <c r="A1" s="589" t="s">
        <v>343</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376"/>
      <c r="AG1" s="376"/>
      <c r="AH1" s="376"/>
      <c r="AI1" s="376"/>
      <c r="AJ1" s="376"/>
      <c r="AK1" s="376"/>
      <c r="AL1" s="376"/>
      <c r="AM1" s="376"/>
      <c r="AN1" s="376"/>
      <c r="AO1" s="376"/>
      <c r="AP1" s="376"/>
      <c r="AQ1" s="376"/>
      <c r="AR1" s="376"/>
      <c r="AS1" s="376"/>
      <c r="AT1" s="376"/>
    </row>
    <row r="2" spans="1:66" ht="12.75" customHeight="1">
      <c r="A2" s="608" t="s">
        <v>118</v>
      </c>
      <c r="B2" s="602" t="s">
        <v>138</v>
      </c>
      <c r="C2" s="599" t="s">
        <v>192</v>
      </c>
      <c r="D2" s="600"/>
      <c r="E2" s="600"/>
      <c r="F2" s="600"/>
      <c r="G2" s="601"/>
      <c r="H2" s="599" t="s">
        <v>70</v>
      </c>
      <c r="I2" s="600"/>
      <c r="J2" s="600"/>
      <c r="K2" s="600"/>
      <c r="L2" s="600"/>
      <c r="M2" s="601"/>
      <c r="N2" s="599" t="s">
        <v>71</v>
      </c>
      <c r="O2" s="600"/>
      <c r="P2" s="600"/>
      <c r="Q2" s="600"/>
      <c r="R2" s="600"/>
      <c r="S2" s="601"/>
      <c r="T2" s="599" t="s">
        <v>72</v>
      </c>
      <c r="U2" s="600"/>
      <c r="V2" s="600"/>
      <c r="W2" s="600"/>
      <c r="X2" s="600"/>
      <c r="Y2" s="601"/>
      <c r="Z2" s="599" t="s">
        <v>73</v>
      </c>
      <c r="AA2" s="600"/>
      <c r="AB2" s="600"/>
      <c r="AC2" s="600"/>
      <c r="AD2" s="600"/>
      <c r="AE2" s="601"/>
      <c r="AF2" s="599" t="s">
        <v>74</v>
      </c>
      <c r="AG2" s="600"/>
      <c r="AH2" s="600"/>
      <c r="AI2" s="600"/>
      <c r="AJ2" s="600"/>
      <c r="AK2" s="601"/>
      <c r="AL2" s="376"/>
      <c r="AM2" s="376"/>
      <c r="AN2" s="376"/>
      <c r="AO2" s="376"/>
      <c r="AP2" s="376"/>
      <c r="AQ2" s="376"/>
      <c r="AR2" s="376"/>
      <c r="AS2" s="386"/>
      <c r="AT2" s="376"/>
      <c r="AU2" s="376"/>
      <c r="AV2" s="376"/>
      <c r="AW2" s="376"/>
      <c r="AX2" s="376"/>
      <c r="AY2" s="376"/>
      <c r="AZ2" s="299"/>
      <c r="BH2" s="293"/>
      <c r="BK2" s="216"/>
      <c r="BN2" s="222"/>
    </row>
    <row r="3" spans="1:66" ht="25.5">
      <c r="A3" s="609"/>
      <c r="B3" s="603"/>
      <c r="C3" s="252">
        <v>2011</v>
      </c>
      <c r="D3" s="252">
        <v>2012</v>
      </c>
      <c r="E3" s="252">
        <v>2013</v>
      </c>
      <c r="F3" s="252">
        <v>2014</v>
      </c>
      <c r="G3" s="405" t="s">
        <v>351</v>
      </c>
      <c r="H3" s="101">
        <v>2011</v>
      </c>
      <c r="I3" s="154">
        <v>2012</v>
      </c>
      <c r="J3" s="252">
        <v>2013</v>
      </c>
      <c r="K3" s="252">
        <v>2014</v>
      </c>
      <c r="L3" s="252">
        <v>2015</v>
      </c>
      <c r="M3" s="405" t="s">
        <v>351</v>
      </c>
      <c r="N3" s="101">
        <v>2011</v>
      </c>
      <c r="O3" s="154">
        <v>2012</v>
      </c>
      <c r="P3" s="252">
        <v>2013</v>
      </c>
      <c r="Q3" s="252">
        <v>2014</v>
      </c>
      <c r="R3" s="252">
        <v>2015</v>
      </c>
      <c r="S3" s="405" t="s">
        <v>351</v>
      </c>
      <c r="T3" s="154">
        <v>2011</v>
      </c>
      <c r="U3" s="154">
        <v>2012</v>
      </c>
      <c r="V3" s="252">
        <v>2013</v>
      </c>
      <c r="W3" s="252">
        <v>2014</v>
      </c>
      <c r="X3" s="252">
        <v>2015</v>
      </c>
      <c r="Y3" s="405" t="s">
        <v>351</v>
      </c>
      <c r="Z3" s="154">
        <v>2011</v>
      </c>
      <c r="AA3" s="154">
        <v>2012</v>
      </c>
      <c r="AB3" s="101">
        <v>2013</v>
      </c>
      <c r="AC3" s="252">
        <v>2014</v>
      </c>
      <c r="AD3" s="252">
        <v>2015</v>
      </c>
      <c r="AE3" s="405" t="s">
        <v>351</v>
      </c>
      <c r="AF3" s="154">
        <v>2011</v>
      </c>
      <c r="AG3" s="252">
        <v>2012</v>
      </c>
      <c r="AH3" s="252">
        <v>2013</v>
      </c>
      <c r="AI3" s="252">
        <v>2014</v>
      </c>
      <c r="AJ3" s="252">
        <v>2015</v>
      </c>
      <c r="AK3" s="405" t="s">
        <v>351</v>
      </c>
      <c r="AL3" s="376"/>
      <c r="AM3" s="376"/>
      <c r="AN3" s="376"/>
      <c r="AO3" s="426"/>
      <c r="AP3" s="426"/>
      <c r="AQ3" s="376"/>
      <c r="AR3" s="437"/>
      <c r="AS3" s="437"/>
      <c r="AT3" s="376"/>
      <c r="AU3" s="376"/>
      <c r="AV3" s="376"/>
      <c r="AW3" s="376"/>
      <c r="AX3" s="376"/>
      <c r="AY3" s="376"/>
      <c r="AZ3" s="299"/>
      <c r="BH3" s="293"/>
      <c r="BI3" s="293"/>
      <c r="BK3" s="216"/>
      <c r="BN3" s="222"/>
    </row>
    <row r="4" spans="1:66" ht="12.75">
      <c r="A4" s="63" t="s">
        <v>119</v>
      </c>
      <c r="B4" s="22"/>
      <c r="C4" s="377"/>
      <c r="D4" s="377"/>
      <c r="E4" s="377"/>
      <c r="F4" s="377"/>
      <c r="G4" s="394"/>
      <c r="H4" s="22"/>
      <c r="I4" s="279"/>
      <c r="J4" s="279"/>
      <c r="K4" s="377"/>
      <c r="L4" s="377"/>
      <c r="M4" s="394"/>
      <c r="N4" s="279"/>
      <c r="O4" s="155"/>
      <c r="P4" s="278"/>
      <c r="Q4" s="376"/>
      <c r="R4" s="376"/>
      <c r="S4" s="386"/>
      <c r="T4" s="22"/>
      <c r="U4" s="155"/>
      <c r="V4" s="279"/>
      <c r="W4" s="377"/>
      <c r="X4" s="377"/>
      <c r="Y4" s="394"/>
      <c r="Z4" s="92"/>
      <c r="AA4" s="155"/>
      <c r="AB4" s="92"/>
      <c r="AC4" s="377"/>
      <c r="AD4" s="377"/>
      <c r="AE4" s="394"/>
      <c r="AF4" s="109"/>
      <c r="AG4" s="57"/>
      <c r="AH4" s="110"/>
      <c r="AI4" s="379"/>
      <c r="AJ4" s="379"/>
      <c r="AK4" s="376"/>
      <c r="AL4" s="376"/>
      <c r="AM4" s="376"/>
      <c r="AN4" s="426"/>
      <c r="AO4" s="426"/>
      <c r="AP4" s="449"/>
      <c r="AQ4" s="437"/>
      <c r="AR4" s="437"/>
      <c r="AS4" s="437"/>
      <c r="AT4" s="376"/>
      <c r="AU4" s="376"/>
      <c r="AV4" s="376"/>
      <c r="AW4" s="376"/>
      <c r="AX4" s="376"/>
      <c r="AY4" s="376"/>
      <c r="AZ4" s="376"/>
      <c r="BA4" s="308"/>
      <c r="BH4" s="293"/>
      <c r="BI4" s="293"/>
      <c r="BK4" s="216"/>
      <c r="BN4" s="222"/>
    </row>
    <row r="5" spans="1:66" ht="14.25">
      <c r="A5" s="595" t="s">
        <v>137</v>
      </c>
      <c r="B5" s="19" t="s">
        <v>55</v>
      </c>
      <c r="C5" s="19"/>
      <c r="D5" s="19"/>
      <c r="E5" s="19">
        <v>140</v>
      </c>
      <c r="F5" s="19">
        <v>100</v>
      </c>
      <c r="G5" s="410">
        <f>(F5/E5)-1</f>
        <v>-0.2857142857142857</v>
      </c>
      <c r="H5" s="226">
        <v>215</v>
      </c>
      <c r="I5" s="226">
        <v>220</v>
      </c>
      <c r="J5" s="226">
        <v>160</v>
      </c>
      <c r="K5" s="226">
        <v>125</v>
      </c>
      <c r="L5" s="226">
        <v>110</v>
      </c>
      <c r="M5" s="406">
        <f aca="true" t="shared" si="0" ref="M5:M27">(L5/K5)-1</f>
        <v>-0.12</v>
      </c>
      <c r="N5" s="226">
        <v>220</v>
      </c>
      <c r="O5" s="226">
        <v>225</v>
      </c>
      <c r="P5" s="226">
        <v>150</v>
      </c>
      <c r="Q5" s="226">
        <v>140</v>
      </c>
      <c r="R5" s="226">
        <v>100</v>
      </c>
      <c r="S5" s="406">
        <f aca="true" t="shared" si="1" ref="S5:S16">(R5/Q5)-1</f>
        <v>-0.2857142857142857</v>
      </c>
      <c r="T5" s="226">
        <v>235</v>
      </c>
      <c r="U5" s="226">
        <v>235</v>
      </c>
      <c r="V5" s="226">
        <v>130</v>
      </c>
      <c r="W5" s="226">
        <v>150</v>
      </c>
      <c r="X5" s="226">
        <v>80</v>
      </c>
      <c r="Y5" s="406">
        <f aca="true" t="shared" si="2" ref="Y5:Y16">(X5/W5)-1</f>
        <v>-0.4666666666666667</v>
      </c>
      <c r="Z5" s="227">
        <v>245</v>
      </c>
      <c r="AA5" s="227">
        <v>240</v>
      </c>
      <c r="AB5" s="237">
        <v>115</v>
      </c>
      <c r="AC5" s="237">
        <v>150</v>
      </c>
      <c r="AD5" s="237">
        <v>75</v>
      </c>
      <c r="AE5" s="527">
        <f aca="true" t="shared" si="3" ref="AE5:AE16">(AD5/AC5)-1</f>
        <v>-0.5</v>
      </c>
      <c r="AF5" s="228">
        <v>245</v>
      </c>
      <c r="AG5" s="228" t="s">
        <v>226</v>
      </c>
      <c r="AH5" s="228" t="s">
        <v>226</v>
      </c>
      <c r="AI5" s="228" t="s">
        <v>226</v>
      </c>
      <c r="AJ5" s="237"/>
      <c r="AK5" s="237"/>
      <c r="AL5" s="376"/>
      <c r="AM5" s="376"/>
      <c r="AN5" s="426"/>
      <c r="AO5" s="437"/>
      <c r="AP5" s="449"/>
      <c r="AQ5" s="437">
        <v>75</v>
      </c>
      <c r="AR5" s="437"/>
      <c r="AS5" s="437"/>
      <c r="AT5" s="376"/>
      <c r="AU5" s="376"/>
      <c r="AV5" s="376"/>
      <c r="AW5" s="376"/>
      <c r="AX5" s="376"/>
      <c r="AY5" s="376"/>
      <c r="AZ5" s="376"/>
      <c r="BH5" s="293"/>
      <c r="BI5" s="293"/>
      <c r="BK5" s="216"/>
      <c r="BN5" s="222"/>
    </row>
    <row r="6" spans="1:66" ht="14.25">
      <c r="A6" s="596"/>
      <c r="B6" s="20" t="s">
        <v>56</v>
      </c>
      <c r="C6" s="326"/>
      <c r="D6" s="326"/>
      <c r="E6" s="326">
        <v>250</v>
      </c>
      <c r="F6" s="326">
        <v>130</v>
      </c>
      <c r="G6" s="411">
        <f>(F6/E6)-1</f>
        <v>-0.48</v>
      </c>
      <c r="H6" s="229">
        <v>240</v>
      </c>
      <c r="I6" s="229">
        <v>310</v>
      </c>
      <c r="J6" s="229">
        <v>215</v>
      </c>
      <c r="K6" s="229">
        <v>160</v>
      </c>
      <c r="L6" s="229">
        <v>135</v>
      </c>
      <c r="M6" s="411">
        <f t="shared" si="0"/>
        <v>-0.15625</v>
      </c>
      <c r="N6" s="229">
        <v>250</v>
      </c>
      <c r="O6" s="229">
        <v>285</v>
      </c>
      <c r="P6" s="229">
        <v>215</v>
      </c>
      <c r="Q6" s="229">
        <v>195</v>
      </c>
      <c r="R6" s="229">
        <v>125</v>
      </c>
      <c r="S6" s="411">
        <f t="shared" si="1"/>
        <v>-0.3589743589743589</v>
      </c>
      <c r="T6" s="229">
        <v>275</v>
      </c>
      <c r="U6" s="229">
        <v>285</v>
      </c>
      <c r="V6" s="229">
        <v>175</v>
      </c>
      <c r="W6" s="229">
        <v>205</v>
      </c>
      <c r="X6" s="229">
        <v>125</v>
      </c>
      <c r="Y6" s="411">
        <f t="shared" si="2"/>
        <v>-0.3902439024390244</v>
      </c>
      <c r="Z6" s="230">
        <v>277.5</v>
      </c>
      <c r="AA6" s="230">
        <v>275</v>
      </c>
      <c r="AB6" s="238">
        <v>150</v>
      </c>
      <c r="AC6" s="238">
        <v>195</v>
      </c>
      <c r="AD6" s="238">
        <v>100</v>
      </c>
      <c r="AE6" s="528">
        <f t="shared" si="3"/>
        <v>-0.4871794871794872</v>
      </c>
      <c r="AF6" s="231">
        <v>277.5</v>
      </c>
      <c r="AG6" s="231" t="s">
        <v>226</v>
      </c>
      <c r="AH6" s="231" t="s">
        <v>226</v>
      </c>
      <c r="AI6" s="231" t="s">
        <v>226</v>
      </c>
      <c r="AJ6" s="238"/>
      <c r="AK6" s="238"/>
      <c r="AL6" s="376"/>
      <c r="AM6" s="376"/>
      <c r="AN6" s="437"/>
      <c r="AO6" s="437"/>
      <c r="AP6" s="449"/>
      <c r="AQ6" s="449">
        <v>100</v>
      </c>
      <c r="AR6" s="437"/>
      <c r="AS6" s="437"/>
      <c r="AT6" s="376"/>
      <c r="AU6" s="376"/>
      <c r="AV6" s="376"/>
      <c r="AW6" s="376"/>
      <c r="AX6" s="376"/>
      <c r="AY6" s="376"/>
      <c r="AZ6" s="376"/>
      <c r="BH6" s="293"/>
      <c r="BI6" s="293"/>
      <c r="BK6" s="216"/>
      <c r="BN6" s="222"/>
    </row>
    <row r="7" spans="1:66" ht="14.25">
      <c r="A7" s="595" t="s">
        <v>157</v>
      </c>
      <c r="B7" s="19" t="s">
        <v>55</v>
      </c>
      <c r="C7" s="19"/>
      <c r="D7" s="19"/>
      <c r="E7" s="19">
        <v>125</v>
      </c>
      <c r="F7" s="19"/>
      <c r="G7" s="19"/>
      <c r="H7" s="226">
        <v>215</v>
      </c>
      <c r="I7" s="226">
        <v>220</v>
      </c>
      <c r="J7" s="226">
        <v>160</v>
      </c>
      <c r="K7" s="226">
        <v>130</v>
      </c>
      <c r="L7" s="226">
        <v>110</v>
      </c>
      <c r="M7" s="406">
        <f t="shared" si="0"/>
        <v>-0.15384615384615385</v>
      </c>
      <c r="N7" s="226">
        <v>225</v>
      </c>
      <c r="O7" s="226">
        <v>225</v>
      </c>
      <c r="P7" s="226">
        <v>145</v>
      </c>
      <c r="Q7" s="226">
        <v>120</v>
      </c>
      <c r="R7" s="226">
        <v>95</v>
      </c>
      <c r="S7" s="406">
        <f t="shared" si="1"/>
        <v>-0.20833333333333337</v>
      </c>
      <c r="T7" s="226">
        <v>240</v>
      </c>
      <c r="U7" s="226">
        <v>235</v>
      </c>
      <c r="V7" s="226">
        <v>130</v>
      </c>
      <c r="W7" s="226">
        <v>140</v>
      </c>
      <c r="X7" s="226">
        <v>90</v>
      </c>
      <c r="Y7" s="406">
        <f t="shared" si="2"/>
        <v>-0.3571428571428571</v>
      </c>
      <c r="Z7" s="227">
        <v>242.5</v>
      </c>
      <c r="AA7" s="227">
        <v>240</v>
      </c>
      <c r="AB7" s="237">
        <v>115</v>
      </c>
      <c r="AC7" s="237">
        <v>150</v>
      </c>
      <c r="AD7" s="237">
        <v>75</v>
      </c>
      <c r="AE7" s="527">
        <f t="shared" si="3"/>
        <v>-0.5</v>
      </c>
      <c r="AF7" s="228">
        <v>242.5</v>
      </c>
      <c r="AG7" s="380" t="s">
        <v>226</v>
      </c>
      <c r="AH7" s="228" t="s">
        <v>226</v>
      </c>
      <c r="AI7" s="228" t="s">
        <v>226</v>
      </c>
      <c r="AJ7" s="237"/>
      <c r="AK7" s="237"/>
      <c r="AL7" s="376"/>
      <c r="AM7" s="376"/>
      <c r="AN7" s="437"/>
      <c r="AO7" s="437"/>
      <c r="AP7" s="449"/>
      <c r="AQ7" s="449">
        <v>75</v>
      </c>
      <c r="AR7" s="437"/>
      <c r="AS7" s="437"/>
      <c r="AT7" s="376"/>
      <c r="AU7" s="376"/>
      <c r="AV7" s="376"/>
      <c r="AW7" s="376"/>
      <c r="AX7" s="376"/>
      <c r="AY7" s="376"/>
      <c r="AZ7" s="376"/>
      <c r="BH7" s="293"/>
      <c r="BI7" s="293"/>
      <c r="BK7" s="216"/>
      <c r="BN7" s="222"/>
    </row>
    <row r="8" spans="1:66" ht="14.25">
      <c r="A8" s="596"/>
      <c r="B8" s="20" t="s">
        <v>56</v>
      </c>
      <c r="C8" s="326"/>
      <c r="D8" s="326"/>
      <c r="E8" s="326">
        <v>180</v>
      </c>
      <c r="F8" s="326"/>
      <c r="G8" s="326"/>
      <c r="H8" s="229">
        <v>240</v>
      </c>
      <c r="I8" s="229">
        <v>310</v>
      </c>
      <c r="J8" s="229">
        <v>200</v>
      </c>
      <c r="K8" s="229">
        <v>140</v>
      </c>
      <c r="L8" s="229">
        <v>130</v>
      </c>
      <c r="M8" s="411">
        <f t="shared" si="0"/>
        <v>-0.0714285714285714</v>
      </c>
      <c r="N8" s="229">
        <v>250</v>
      </c>
      <c r="O8" s="229">
        <v>280</v>
      </c>
      <c r="P8" s="229">
        <v>180</v>
      </c>
      <c r="Q8" s="229">
        <v>135</v>
      </c>
      <c r="R8" s="229">
        <v>105</v>
      </c>
      <c r="S8" s="411">
        <f t="shared" si="1"/>
        <v>-0.2222222222222222</v>
      </c>
      <c r="T8" s="229">
        <v>275</v>
      </c>
      <c r="U8" s="229">
        <v>280</v>
      </c>
      <c r="V8" s="229">
        <v>160</v>
      </c>
      <c r="W8" s="229">
        <v>150</v>
      </c>
      <c r="X8" s="229">
        <v>115</v>
      </c>
      <c r="Y8" s="411">
        <f t="shared" si="2"/>
        <v>-0.23333333333333328</v>
      </c>
      <c r="Z8" s="230">
        <v>277.5</v>
      </c>
      <c r="AA8" s="230">
        <v>275</v>
      </c>
      <c r="AB8" s="238">
        <v>145</v>
      </c>
      <c r="AC8" s="238">
        <v>165</v>
      </c>
      <c r="AD8" s="238">
        <v>100</v>
      </c>
      <c r="AE8" s="528">
        <f t="shared" si="3"/>
        <v>-0.3939393939393939</v>
      </c>
      <c r="AF8" s="231">
        <v>277.5</v>
      </c>
      <c r="AG8" s="381" t="s">
        <v>226</v>
      </c>
      <c r="AH8" s="231" t="s">
        <v>226</v>
      </c>
      <c r="AI8" s="231" t="s">
        <v>226</v>
      </c>
      <c r="AJ8" s="238"/>
      <c r="AK8" s="238"/>
      <c r="AL8" s="376"/>
      <c r="AM8" s="376"/>
      <c r="AN8" s="437"/>
      <c r="AO8" s="437"/>
      <c r="AP8" s="449"/>
      <c r="AQ8" s="449">
        <v>100</v>
      </c>
      <c r="AR8" s="437"/>
      <c r="AS8" s="437"/>
      <c r="AT8" s="376"/>
      <c r="AU8" s="376"/>
      <c r="AV8" s="376"/>
      <c r="AW8" s="376"/>
      <c r="AX8" s="376"/>
      <c r="AY8" s="376"/>
      <c r="AZ8" s="376"/>
      <c r="BH8" s="293"/>
      <c r="BI8" s="293"/>
      <c r="BK8" s="216"/>
      <c r="BN8" s="222"/>
    </row>
    <row r="9" spans="1:66" ht="14.25">
      <c r="A9" s="595" t="s">
        <v>64</v>
      </c>
      <c r="B9" s="19" t="s">
        <v>55</v>
      </c>
      <c r="C9" s="19"/>
      <c r="D9" s="19"/>
      <c r="E9" s="19">
        <v>140</v>
      </c>
      <c r="F9" s="19"/>
      <c r="G9" s="19"/>
      <c r="H9" s="226">
        <v>230</v>
      </c>
      <c r="I9" s="226">
        <v>220</v>
      </c>
      <c r="J9" s="226">
        <v>175</v>
      </c>
      <c r="K9" s="226">
        <v>150</v>
      </c>
      <c r="L9" s="226">
        <v>110</v>
      </c>
      <c r="M9" s="406">
        <f t="shared" si="0"/>
        <v>-0.2666666666666667</v>
      </c>
      <c r="N9" s="226">
        <v>237.5</v>
      </c>
      <c r="O9" s="226">
        <v>235</v>
      </c>
      <c r="P9" s="226">
        <v>160</v>
      </c>
      <c r="Q9" s="226">
        <v>145</v>
      </c>
      <c r="R9" s="226">
        <v>105</v>
      </c>
      <c r="S9" s="406">
        <f t="shared" si="1"/>
        <v>-0.27586206896551724</v>
      </c>
      <c r="T9" s="226">
        <v>245</v>
      </c>
      <c r="U9" s="226">
        <v>260</v>
      </c>
      <c r="V9" s="226">
        <v>130</v>
      </c>
      <c r="W9" s="226">
        <v>160</v>
      </c>
      <c r="X9" s="226">
        <v>90</v>
      </c>
      <c r="Y9" s="406">
        <f t="shared" si="2"/>
        <v>-0.4375</v>
      </c>
      <c r="Z9" s="227">
        <v>257.5</v>
      </c>
      <c r="AA9" s="227">
        <v>250</v>
      </c>
      <c r="AB9" s="237">
        <v>130</v>
      </c>
      <c r="AC9" s="237">
        <v>180</v>
      </c>
      <c r="AD9" s="237">
        <v>85</v>
      </c>
      <c r="AE9" s="527">
        <f t="shared" si="3"/>
        <v>-0.5277777777777778</v>
      </c>
      <c r="AF9" s="228">
        <v>257.5</v>
      </c>
      <c r="AG9" s="380" t="s">
        <v>226</v>
      </c>
      <c r="AH9" s="228" t="s">
        <v>226</v>
      </c>
      <c r="AI9" s="228" t="s">
        <v>226</v>
      </c>
      <c r="AJ9" s="237"/>
      <c r="AK9" s="237"/>
      <c r="AL9" s="376"/>
      <c r="AM9" s="376"/>
      <c r="AN9" s="437"/>
      <c r="AO9" s="437"/>
      <c r="AP9" s="449"/>
      <c r="AQ9" s="449">
        <v>85</v>
      </c>
      <c r="AR9" s="437"/>
      <c r="AS9" s="437"/>
      <c r="AT9" s="376"/>
      <c r="AU9" s="376"/>
      <c r="AV9" s="376"/>
      <c r="AW9" s="376"/>
      <c r="AX9" s="376"/>
      <c r="AY9" s="376"/>
      <c r="AZ9" s="376"/>
      <c r="BA9" s="308"/>
      <c r="BH9" s="293"/>
      <c r="BI9" s="293"/>
      <c r="BK9" s="216"/>
      <c r="BN9" s="222"/>
    </row>
    <row r="10" spans="1:66" ht="14.25">
      <c r="A10" s="596"/>
      <c r="B10" s="20" t="s">
        <v>56</v>
      </c>
      <c r="C10" s="326"/>
      <c r="D10" s="326"/>
      <c r="E10" s="326">
        <v>250</v>
      </c>
      <c r="F10" s="326"/>
      <c r="G10" s="326"/>
      <c r="H10" s="229">
        <v>250</v>
      </c>
      <c r="I10" s="229">
        <v>310</v>
      </c>
      <c r="J10" s="229">
        <v>215</v>
      </c>
      <c r="K10" s="229">
        <v>165</v>
      </c>
      <c r="L10" s="229">
        <v>135</v>
      </c>
      <c r="M10" s="411">
        <f t="shared" si="0"/>
        <v>-0.18181818181818177</v>
      </c>
      <c r="N10" s="229">
        <v>250</v>
      </c>
      <c r="O10" s="229">
        <v>295</v>
      </c>
      <c r="P10" s="229">
        <v>215</v>
      </c>
      <c r="Q10" s="229">
        <v>195</v>
      </c>
      <c r="R10" s="229">
        <v>120</v>
      </c>
      <c r="S10" s="411">
        <f t="shared" si="1"/>
        <v>-0.3846153846153846</v>
      </c>
      <c r="T10" s="229">
        <v>270</v>
      </c>
      <c r="U10" s="229">
        <v>295</v>
      </c>
      <c r="V10" s="229">
        <v>160</v>
      </c>
      <c r="W10" s="229">
        <v>205</v>
      </c>
      <c r="X10" s="229">
        <v>120</v>
      </c>
      <c r="Y10" s="411">
        <f t="shared" si="2"/>
        <v>-0.41463414634146345</v>
      </c>
      <c r="Z10" s="230">
        <v>280</v>
      </c>
      <c r="AA10" s="230">
        <v>275</v>
      </c>
      <c r="AB10" s="238">
        <v>150</v>
      </c>
      <c r="AC10" s="238">
        <v>210</v>
      </c>
      <c r="AD10" s="238">
        <v>105</v>
      </c>
      <c r="AE10" s="528">
        <f t="shared" si="3"/>
        <v>-0.5</v>
      </c>
      <c r="AF10" s="231">
        <v>280</v>
      </c>
      <c r="AG10" s="381" t="s">
        <v>226</v>
      </c>
      <c r="AH10" s="231" t="s">
        <v>226</v>
      </c>
      <c r="AI10" s="231" t="s">
        <v>226</v>
      </c>
      <c r="AJ10" s="238"/>
      <c r="AK10" s="238"/>
      <c r="AL10" s="376"/>
      <c r="AM10" s="376"/>
      <c r="AN10" s="437"/>
      <c r="AO10" s="437"/>
      <c r="AP10" s="449"/>
      <c r="AQ10" s="449">
        <v>105</v>
      </c>
      <c r="AR10" s="437"/>
      <c r="AS10" s="437"/>
      <c r="AT10" s="376"/>
      <c r="AU10" s="376"/>
      <c r="AV10" s="376"/>
      <c r="AW10" s="376"/>
      <c r="AX10" s="376"/>
      <c r="AY10" s="376"/>
      <c r="AZ10" s="376"/>
      <c r="BA10" s="308"/>
      <c r="BH10" s="293"/>
      <c r="BI10" s="293"/>
      <c r="BK10" s="216"/>
      <c r="BN10" s="222"/>
    </row>
    <row r="11" spans="1:66" ht="14.25">
      <c r="A11" s="595" t="s">
        <v>65</v>
      </c>
      <c r="B11" s="19" t="s">
        <v>55</v>
      </c>
      <c r="C11" s="19"/>
      <c r="D11" s="19"/>
      <c r="E11" s="19">
        <v>105</v>
      </c>
      <c r="F11" s="19"/>
      <c r="G11" s="19"/>
      <c r="H11" s="226">
        <v>230</v>
      </c>
      <c r="I11" s="226">
        <v>220</v>
      </c>
      <c r="J11" s="226">
        <v>175</v>
      </c>
      <c r="K11" s="226">
        <v>110</v>
      </c>
      <c r="L11" s="226">
        <v>110</v>
      </c>
      <c r="M11" s="406">
        <f t="shared" si="0"/>
        <v>0</v>
      </c>
      <c r="N11" s="226">
        <v>230</v>
      </c>
      <c r="O11" s="226">
        <v>225</v>
      </c>
      <c r="P11" s="226">
        <v>150</v>
      </c>
      <c r="Q11" s="226">
        <v>110</v>
      </c>
      <c r="R11" s="226">
        <v>95</v>
      </c>
      <c r="S11" s="406">
        <f t="shared" si="1"/>
        <v>-0.13636363636363635</v>
      </c>
      <c r="T11" s="226">
        <v>245</v>
      </c>
      <c r="U11" s="226">
        <v>235</v>
      </c>
      <c r="V11" s="226">
        <v>135</v>
      </c>
      <c r="W11" s="226">
        <v>130</v>
      </c>
      <c r="X11" s="226">
        <v>82.5</v>
      </c>
      <c r="Y11" s="406">
        <f t="shared" si="2"/>
        <v>-0.3653846153846154</v>
      </c>
      <c r="Z11" s="227">
        <v>260</v>
      </c>
      <c r="AA11" s="227">
        <v>235</v>
      </c>
      <c r="AB11" s="237">
        <v>110</v>
      </c>
      <c r="AC11" s="237">
        <v>145</v>
      </c>
      <c r="AD11" s="237">
        <v>75</v>
      </c>
      <c r="AE11" s="527">
        <f t="shared" si="3"/>
        <v>-0.48275862068965514</v>
      </c>
      <c r="AF11" s="228">
        <v>260</v>
      </c>
      <c r="AG11" s="380" t="s">
        <v>226</v>
      </c>
      <c r="AH11" s="228" t="s">
        <v>226</v>
      </c>
      <c r="AI11" s="228" t="s">
        <v>226</v>
      </c>
      <c r="AJ11" s="237"/>
      <c r="AK11" s="237"/>
      <c r="AL11" s="376"/>
      <c r="AM11" s="376"/>
      <c r="AN11" s="437"/>
      <c r="AO11" s="437"/>
      <c r="AP11" s="449"/>
      <c r="AQ11" s="449">
        <v>75</v>
      </c>
      <c r="AR11" s="437"/>
      <c r="AS11" s="437"/>
      <c r="AT11" s="376"/>
      <c r="AU11" s="376"/>
      <c r="AV11" s="376"/>
      <c r="AW11" s="376"/>
      <c r="AX11" s="376"/>
      <c r="AY11" s="376"/>
      <c r="AZ11" s="376"/>
      <c r="BA11" s="308"/>
      <c r="BH11" s="293"/>
      <c r="BI11" s="293"/>
      <c r="BK11" s="216"/>
      <c r="BN11" s="222"/>
    </row>
    <row r="12" spans="1:66" ht="14.25">
      <c r="A12" s="596"/>
      <c r="B12" s="20" t="s">
        <v>56</v>
      </c>
      <c r="C12" s="326"/>
      <c r="D12" s="326"/>
      <c r="E12" s="326">
        <v>135</v>
      </c>
      <c r="F12" s="326"/>
      <c r="G12" s="326"/>
      <c r="H12" s="229">
        <v>250</v>
      </c>
      <c r="I12" s="229">
        <v>270</v>
      </c>
      <c r="J12" s="229">
        <v>190</v>
      </c>
      <c r="K12" s="229">
        <v>135</v>
      </c>
      <c r="L12" s="229">
        <v>125</v>
      </c>
      <c r="M12" s="411">
        <f t="shared" si="0"/>
        <v>-0.07407407407407407</v>
      </c>
      <c r="N12" s="229">
        <v>255</v>
      </c>
      <c r="O12" s="229">
        <v>265</v>
      </c>
      <c r="P12" s="229">
        <v>180</v>
      </c>
      <c r="Q12" s="229">
        <v>130</v>
      </c>
      <c r="R12" s="229">
        <v>105</v>
      </c>
      <c r="S12" s="411">
        <f t="shared" si="1"/>
        <v>-0.1923076923076923</v>
      </c>
      <c r="T12" s="229">
        <v>270</v>
      </c>
      <c r="U12" s="229">
        <v>280</v>
      </c>
      <c r="V12" s="229">
        <v>150</v>
      </c>
      <c r="W12" s="229">
        <v>150</v>
      </c>
      <c r="X12" s="229">
        <v>110</v>
      </c>
      <c r="Y12" s="411">
        <f t="shared" si="2"/>
        <v>-0.2666666666666667</v>
      </c>
      <c r="Z12" s="230">
        <v>280</v>
      </c>
      <c r="AA12" s="230">
        <v>260</v>
      </c>
      <c r="AB12" s="238">
        <v>120</v>
      </c>
      <c r="AC12" s="238">
        <v>145</v>
      </c>
      <c r="AD12" s="238">
        <v>90</v>
      </c>
      <c r="AE12" s="528">
        <f t="shared" si="3"/>
        <v>-0.3793103448275862</v>
      </c>
      <c r="AF12" s="231">
        <v>280</v>
      </c>
      <c r="AG12" s="381" t="s">
        <v>226</v>
      </c>
      <c r="AH12" s="231" t="s">
        <v>226</v>
      </c>
      <c r="AI12" s="231" t="s">
        <v>226</v>
      </c>
      <c r="AJ12" s="238"/>
      <c r="AK12" s="238"/>
      <c r="AL12" s="376"/>
      <c r="AM12" s="376"/>
      <c r="AN12" s="437"/>
      <c r="AO12" s="437"/>
      <c r="AP12" s="449"/>
      <c r="AQ12" s="449">
        <v>90</v>
      </c>
      <c r="AR12" s="437"/>
      <c r="AS12" s="437"/>
      <c r="AT12" s="376"/>
      <c r="AU12" s="376"/>
      <c r="AV12" s="376"/>
      <c r="AW12" s="376"/>
      <c r="AX12" s="376"/>
      <c r="AY12" s="376"/>
      <c r="AZ12" s="376"/>
      <c r="BA12" s="308"/>
      <c r="BH12" s="293"/>
      <c r="BI12" s="293"/>
      <c r="BK12" s="216"/>
      <c r="BN12" s="222"/>
    </row>
    <row r="13" spans="1:66" ht="14.25">
      <c r="A13" s="595" t="s">
        <v>66</v>
      </c>
      <c r="B13" s="19" t="s">
        <v>55</v>
      </c>
      <c r="C13" s="19"/>
      <c r="D13" s="19"/>
      <c r="E13" s="19">
        <v>150</v>
      </c>
      <c r="F13" s="19"/>
      <c r="G13" s="19"/>
      <c r="H13" s="226">
        <v>180</v>
      </c>
      <c r="I13" s="226">
        <v>175</v>
      </c>
      <c r="J13" s="226">
        <v>155</v>
      </c>
      <c r="K13" s="226">
        <v>110</v>
      </c>
      <c r="L13" s="226">
        <v>100</v>
      </c>
      <c r="M13" s="406">
        <f t="shared" si="0"/>
        <v>-0.09090909090909094</v>
      </c>
      <c r="N13" s="226">
        <v>190</v>
      </c>
      <c r="O13" s="226">
        <v>180</v>
      </c>
      <c r="P13" s="226">
        <v>135</v>
      </c>
      <c r="Q13" s="226">
        <v>130</v>
      </c>
      <c r="R13" s="226">
        <v>95</v>
      </c>
      <c r="S13" s="406">
        <f t="shared" si="1"/>
        <v>-0.2692307692307693</v>
      </c>
      <c r="T13" s="226">
        <v>205</v>
      </c>
      <c r="U13" s="226">
        <v>185</v>
      </c>
      <c r="V13" s="226">
        <v>120</v>
      </c>
      <c r="W13" s="226">
        <v>140</v>
      </c>
      <c r="X13" s="226">
        <v>80</v>
      </c>
      <c r="Y13" s="406">
        <f t="shared" si="2"/>
        <v>-0.4285714285714286</v>
      </c>
      <c r="Z13" s="227">
        <v>202.5</v>
      </c>
      <c r="AA13" s="227">
        <v>160</v>
      </c>
      <c r="AB13" s="237">
        <v>100</v>
      </c>
      <c r="AC13" s="237">
        <v>135</v>
      </c>
      <c r="AD13" s="237">
        <v>75</v>
      </c>
      <c r="AE13" s="527">
        <f t="shared" si="3"/>
        <v>-0.4444444444444444</v>
      </c>
      <c r="AF13" s="228">
        <v>202.5</v>
      </c>
      <c r="AG13" s="380" t="s">
        <v>226</v>
      </c>
      <c r="AH13" s="228" t="s">
        <v>226</v>
      </c>
      <c r="AI13" s="228" t="s">
        <v>226</v>
      </c>
      <c r="AJ13" s="237"/>
      <c r="AK13" s="237"/>
      <c r="AL13" s="376"/>
      <c r="AM13" s="376"/>
      <c r="AN13" s="437"/>
      <c r="AO13" s="437"/>
      <c r="AP13" s="449"/>
      <c r="AQ13" s="449">
        <v>75</v>
      </c>
      <c r="AR13" s="437"/>
      <c r="AS13" s="437"/>
      <c r="AT13" s="376"/>
      <c r="AU13" s="376"/>
      <c r="AV13" s="376"/>
      <c r="AW13" s="376"/>
      <c r="AX13" s="376"/>
      <c r="AY13" s="376"/>
      <c r="AZ13" s="376"/>
      <c r="BA13" s="308"/>
      <c r="BH13" s="293"/>
      <c r="BI13" s="293"/>
      <c r="BK13" s="216"/>
      <c r="BN13" s="222"/>
    </row>
    <row r="14" spans="1:66" ht="14.25">
      <c r="A14" s="596"/>
      <c r="B14" s="20" t="s">
        <v>56</v>
      </c>
      <c r="C14" s="326"/>
      <c r="D14" s="326"/>
      <c r="E14" s="326">
        <v>200</v>
      </c>
      <c r="F14" s="326"/>
      <c r="G14" s="326"/>
      <c r="H14" s="229">
        <v>190</v>
      </c>
      <c r="I14" s="229">
        <v>320</v>
      </c>
      <c r="J14" s="229">
        <v>200</v>
      </c>
      <c r="K14" s="229">
        <v>130</v>
      </c>
      <c r="L14" s="229">
        <v>130</v>
      </c>
      <c r="M14" s="411">
        <f t="shared" si="0"/>
        <v>0</v>
      </c>
      <c r="N14" s="229">
        <v>215</v>
      </c>
      <c r="O14" s="229">
        <v>265</v>
      </c>
      <c r="P14" s="229">
        <v>180</v>
      </c>
      <c r="Q14" s="229">
        <v>165</v>
      </c>
      <c r="R14" s="229">
        <v>105</v>
      </c>
      <c r="S14" s="411">
        <f t="shared" si="1"/>
        <v>-0.36363636363636365</v>
      </c>
      <c r="T14" s="229">
        <v>225</v>
      </c>
      <c r="U14" s="229">
        <v>265</v>
      </c>
      <c r="V14" s="229">
        <v>145</v>
      </c>
      <c r="W14" s="229">
        <v>165</v>
      </c>
      <c r="X14" s="229">
        <v>110</v>
      </c>
      <c r="Y14" s="411">
        <f t="shared" si="2"/>
        <v>-0.33333333333333337</v>
      </c>
      <c r="Z14" s="230">
        <v>210</v>
      </c>
      <c r="AA14" s="230">
        <v>250</v>
      </c>
      <c r="AB14" s="238">
        <v>110</v>
      </c>
      <c r="AC14" s="238">
        <v>170</v>
      </c>
      <c r="AD14" s="238">
        <v>90</v>
      </c>
      <c r="AE14" s="528">
        <f t="shared" si="3"/>
        <v>-0.47058823529411764</v>
      </c>
      <c r="AF14" s="231">
        <v>210</v>
      </c>
      <c r="AG14" s="381" t="s">
        <v>226</v>
      </c>
      <c r="AH14" s="231" t="s">
        <v>226</v>
      </c>
      <c r="AI14" s="231" t="s">
        <v>226</v>
      </c>
      <c r="AJ14" s="238"/>
      <c r="AK14" s="238"/>
      <c r="AL14" s="376"/>
      <c r="AM14" s="376"/>
      <c r="AN14" s="437"/>
      <c r="AO14" s="437"/>
      <c r="AP14" s="449"/>
      <c r="AQ14" s="449">
        <v>90</v>
      </c>
      <c r="AR14" s="437"/>
      <c r="AS14" s="437"/>
      <c r="AT14" s="376"/>
      <c r="AU14" s="376"/>
      <c r="AV14" s="376"/>
      <c r="AW14" s="376"/>
      <c r="AX14" s="376"/>
      <c r="AY14" s="376"/>
      <c r="AZ14" s="376"/>
      <c r="BA14" s="308"/>
      <c r="BH14" s="293"/>
      <c r="BK14" s="216"/>
      <c r="BN14" s="222"/>
    </row>
    <row r="15" spans="1:66" ht="14.25">
      <c r="A15" s="595" t="s">
        <v>52</v>
      </c>
      <c r="B15" s="19" t="s">
        <v>55</v>
      </c>
      <c r="C15" s="19"/>
      <c r="D15" s="19"/>
      <c r="E15" s="19">
        <v>92.5</v>
      </c>
      <c r="F15" s="19"/>
      <c r="G15" s="19"/>
      <c r="H15" s="226">
        <v>160</v>
      </c>
      <c r="I15" s="226">
        <v>150</v>
      </c>
      <c r="J15" s="226">
        <v>115</v>
      </c>
      <c r="K15" s="226">
        <v>90</v>
      </c>
      <c r="L15" s="226">
        <v>85</v>
      </c>
      <c r="M15" s="406">
        <f t="shared" si="0"/>
        <v>-0.05555555555555558</v>
      </c>
      <c r="N15" s="226">
        <v>160</v>
      </c>
      <c r="O15" s="226">
        <v>160</v>
      </c>
      <c r="P15" s="226">
        <v>105</v>
      </c>
      <c r="Q15" s="226">
        <v>100</v>
      </c>
      <c r="R15" s="226">
        <v>70</v>
      </c>
      <c r="S15" s="406">
        <f t="shared" si="1"/>
        <v>-0.30000000000000004</v>
      </c>
      <c r="T15" s="226">
        <v>165</v>
      </c>
      <c r="U15" s="226">
        <v>175</v>
      </c>
      <c r="V15" s="226">
        <v>90</v>
      </c>
      <c r="W15" s="226">
        <v>110</v>
      </c>
      <c r="X15" s="226">
        <v>65</v>
      </c>
      <c r="Y15" s="406">
        <f t="shared" si="2"/>
        <v>-0.40909090909090906</v>
      </c>
      <c r="Z15" s="227">
        <v>180</v>
      </c>
      <c r="AA15" s="227">
        <v>140</v>
      </c>
      <c r="AB15" s="237">
        <v>90</v>
      </c>
      <c r="AC15" s="237">
        <v>115</v>
      </c>
      <c r="AD15" s="237">
        <v>65</v>
      </c>
      <c r="AE15" s="527">
        <f t="shared" si="3"/>
        <v>-0.4347826086956522</v>
      </c>
      <c r="AF15" s="228">
        <v>180</v>
      </c>
      <c r="AG15" s="380" t="s">
        <v>226</v>
      </c>
      <c r="AH15" s="228" t="s">
        <v>226</v>
      </c>
      <c r="AI15" s="228" t="s">
        <v>226</v>
      </c>
      <c r="AJ15" s="237"/>
      <c r="AK15" s="237"/>
      <c r="AL15" s="376"/>
      <c r="AM15" s="376"/>
      <c r="AN15" s="437"/>
      <c r="AO15" s="437"/>
      <c r="AP15" s="449"/>
      <c r="AQ15" s="449">
        <v>65</v>
      </c>
      <c r="AR15" s="437"/>
      <c r="AS15" s="437"/>
      <c r="AT15" s="376"/>
      <c r="AU15" s="376"/>
      <c r="AV15" s="376"/>
      <c r="AW15" s="376"/>
      <c r="AX15" s="376"/>
      <c r="AY15" s="376"/>
      <c r="AZ15" s="376"/>
      <c r="BA15" s="308"/>
      <c r="BH15" s="293"/>
      <c r="BK15" s="216"/>
      <c r="BN15" s="222"/>
    </row>
    <row r="16" spans="1:66" ht="14.25">
      <c r="A16" s="596"/>
      <c r="B16" s="20" t="s">
        <v>56</v>
      </c>
      <c r="C16" s="326"/>
      <c r="D16" s="326"/>
      <c r="E16" s="388" t="s">
        <v>226</v>
      </c>
      <c r="F16" s="326"/>
      <c r="G16" s="326"/>
      <c r="H16" s="229">
        <v>170</v>
      </c>
      <c r="I16" s="229">
        <v>165</v>
      </c>
      <c r="J16" s="229">
        <v>135</v>
      </c>
      <c r="K16" s="229">
        <v>90</v>
      </c>
      <c r="L16" s="229">
        <v>95</v>
      </c>
      <c r="M16" s="411">
        <f t="shared" si="0"/>
        <v>0.05555555555555558</v>
      </c>
      <c r="N16" s="229">
        <v>175</v>
      </c>
      <c r="O16" s="229">
        <v>175</v>
      </c>
      <c r="P16" s="229">
        <v>115</v>
      </c>
      <c r="Q16" s="229">
        <v>145</v>
      </c>
      <c r="R16" s="229">
        <v>75</v>
      </c>
      <c r="S16" s="411">
        <f t="shared" si="1"/>
        <v>-0.48275862068965514</v>
      </c>
      <c r="T16" s="229">
        <v>180</v>
      </c>
      <c r="U16" s="229">
        <v>190</v>
      </c>
      <c r="V16" s="229">
        <v>110</v>
      </c>
      <c r="W16" s="229">
        <v>140</v>
      </c>
      <c r="X16" s="229">
        <v>70</v>
      </c>
      <c r="Y16" s="411">
        <f t="shared" si="2"/>
        <v>-0.5</v>
      </c>
      <c r="Z16" s="230">
        <v>195</v>
      </c>
      <c r="AA16" s="230">
        <v>160</v>
      </c>
      <c r="AB16" s="238">
        <v>100</v>
      </c>
      <c r="AC16" s="238">
        <v>130</v>
      </c>
      <c r="AD16" s="238">
        <v>75</v>
      </c>
      <c r="AE16" s="528">
        <f t="shared" si="3"/>
        <v>-0.42307692307692313</v>
      </c>
      <c r="AF16" s="231">
        <v>195</v>
      </c>
      <c r="AG16" s="381" t="s">
        <v>226</v>
      </c>
      <c r="AH16" s="231" t="s">
        <v>226</v>
      </c>
      <c r="AI16" s="231" t="s">
        <v>226</v>
      </c>
      <c r="AJ16" s="238"/>
      <c r="AK16" s="238"/>
      <c r="AL16" s="376"/>
      <c r="AM16" s="376"/>
      <c r="AN16" s="437"/>
      <c r="AO16" s="437"/>
      <c r="AP16" s="449"/>
      <c r="AQ16" s="449">
        <v>75</v>
      </c>
      <c r="AR16" s="437"/>
      <c r="AS16" s="437"/>
      <c r="AT16" s="376"/>
      <c r="AU16" s="376"/>
      <c r="AV16" s="376"/>
      <c r="AW16" s="376"/>
      <c r="AX16" s="376"/>
      <c r="AY16" s="376"/>
      <c r="AZ16" s="376"/>
      <c r="BA16" s="308"/>
      <c r="BH16" s="293"/>
      <c r="BK16" s="216"/>
      <c r="BN16" s="222"/>
    </row>
    <row r="17" spans="1:66" ht="15">
      <c r="A17" s="63" t="s">
        <v>120</v>
      </c>
      <c r="B17" s="22"/>
      <c r="C17" s="377"/>
      <c r="D17" s="377"/>
      <c r="E17" s="377"/>
      <c r="F17" s="377"/>
      <c r="G17" s="394"/>
      <c r="H17" s="279"/>
      <c r="I17" s="279"/>
      <c r="J17" s="279"/>
      <c r="K17" s="377"/>
      <c r="L17" s="377"/>
      <c r="M17" s="394"/>
      <c r="N17" s="279"/>
      <c r="O17" s="279"/>
      <c r="P17" s="233"/>
      <c r="Q17" s="233"/>
      <c r="R17" s="233"/>
      <c r="S17" s="233"/>
      <c r="T17" s="232"/>
      <c r="U17" s="232"/>
      <c r="V17" s="232"/>
      <c r="W17" s="232"/>
      <c r="X17" s="232"/>
      <c r="Y17" s="232"/>
      <c r="Z17" s="232"/>
      <c r="AA17" s="232"/>
      <c r="AB17" s="232"/>
      <c r="AC17" s="232"/>
      <c r="AD17" s="232"/>
      <c r="AE17" s="232"/>
      <c r="AF17" s="232"/>
      <c r="AG17" s="232"/>
      <c r="AH17" s="232"/>
      <c r="AI17" s="232"/>
      <c r="AJ17" s="232"/>
      <c r="AK17" s="232"/>
      <c r="AL17" s="376"/>
      <c r="AM17" s="376"/>
      <c r="AN17" s="426"/>
      <c r="AO17" s="426"/>
      <c r="AP17" s="449"/>
      <c r="AQ17" s="437"/>
      <c r="AR17" s="437"/>
      <c r="AS17" s="437"/>
      <c r="AT17" s="437"/>
      <c r="AU17" s="437"/>
      <c r="AV17" s="376"/>
      <c r="AW17" s="376"/>
      <c r="AX17" s="376"/>
      <c r="AY17" s="376"/>
      <c r="AZ17" s="376"/>
      <c r="BA17" s="308"/>
      <c r="BH17" s="293"/>
      <c r="BK17" s="216"/>
      <c r="BN17" s="222"/>
    </row>
    <row r="18" spans="1:66" ht="14.25">
      <c r="A18" s="595" t="s">
        <v>67</v>
      </c>
      <c r="B18" s="19" t="s">
        <v>55</v>
      </c>
      <c r="C18" s="19"/>
      <c r="D18" s="19"/>
      <c r="E18" s="19">
        <v>170</v>
      </c>
      <c r="F18" s="19">
        <v>180</v>
      </c>
      <c r="G18" s="410">
        <f>(F18/E18)-1</f>
        <v>0.05882352941176472</v>
      </c>
      <c r="H18" s="226">
        <v>210</v>
      </c>
      <c r="I18" s="226">
        <v>215</v>
      </c>
      <c r="J18" s="226">
        <v>170</v>
      </c>
      <c r="K18" s="226">
        <v>160</v>
      </c>
      <c r="L18" s="226">
        <v>190</v>
      </c>
      <c r="M18" s="406">
        <f t="shared" si="0"/>
        <v>0.1875</v>
      </c>
      <c r="N18" s="226">
        <v>215</v>
      </c>
      <c r="O18" s="226">
        <v>235</v>
      </c>
      <c r="P18" s="226">
        <v>145</v>
      </c>
      <c r="Q18" s="226">
        <v>175</v>
      </c>
      <c r="R18" s="226">
        <v>0</v>
      </c>
      <c r="S18" s="226">
        <v>0</v>
      </c>
      <c r="T18" s="226">
        <v>225</v>
      </c>
      <c r="U18" s="226">
        <v>235</v>
      </c>
      <c r="V18" s="226">
        <v>110</v>
      </c>
      <c r="W18" s="226">
        <v>180</v>
      </c>
      <c r="X18" s="226">
        <v>125</v>
      </c>
      <c r="Y18" s="440">
        <f aca="true" t="shared" si="4" ref="Y18:Y27">(X18/W18)-1</f>
        <v>-0.3055555555555556</v>
      </c>
      <c r="Z18" s="228">
        <v>245</v>
      </c>
      <c r="AA18" s="380" t="s">
        <v>226</v>
      </c>
      <c r="AB18" s="228">
        <v>110</v>
      </c>
      <c r="AC18" s="380" t="s">
        <v>226</v>
      </c>
      <c r="AD18" s="228">
        <v>130</v>
      </c>
      <c r="AE18" s="440"/>
      <c r="AF18" s="228">
        <v>245</v>
      </c>
      <c r="AG18" s="380" t="s">
        <v>226</v>
      </c>
      <c r="AH18" s="228" t="s">
        <v>226</v>
      </c>
      <c r="AI18" s="228" t="s">
        <v>226</v>
      </c>
      <c r="AJ18" s="228"/>
      <c r="AK18" s="228"/>
      <c r="AL18" s="376"/>
      <c r="AM18" s="376"/>
      <c r="AN18" s="426"/>
      <c r="AO18" s="426"/>
      <c r="AP18" s="449"/>
      <c r="AQ18" s="449">
        <v>130</v>
      </c>
      <c r="AR18" s="437"/>
      <c r="AS18" s="437"/>
      <c r="AT18" s="437"/>
      <c r="AU18" s="437"/>
      <c r="AV18" s="376"/>
      <c r="AW18" s="376"/>
      <c r="AX18" s="376"/>
      <c r="AY18" s="376"/>
      <c r="AZ18" s="376"/>
      <c r="BA18" s="308"/>
      <c r="BH18" s="293"/>
      <c r="BK18" s="216"/>
      <c r="BN18" s="222"/>
    </row>
    <row r="19" spans="1:66" ht="14.25">
      <c r="A19" s="596"/>
      <c r="B19" s="20" t="s">
        <v>56</v>
      </c>
      <c r="C19" s="326"/>
      <c r="D19" s="326"/>
      <c r="E19" s="326">
        <v>280</v>
      </c>
      <c r="F19" s="326">
        <v>200</v>
      </c>
      <c r="G19" s="411">
        <f>(F19/E19)-1</f>
        <v>-0.2857142857142857</v>
      </c>
      <c r="H19" s="229">
        <v>235</v>
      </c>
      <c r="I19" s="229">
        <v>320</v>
      </c>
      <c r="J19" s="229">
        <v>215</v>
      </c>
      <c r="K19" s="229">
        <v>205</v>
      </c>
      <c r="L19" s="229">
        <v>225</v>
      </c>
      <c r="M19" s="411">
        <f t="shared" si="0"/>
        <v>0.09756097560975618</v>
      </c>
      <c r="N19" s="229">
        <v>245</v>
      </c>
      <c r="O19" s="229">
        <v>275</v>
      </c>
      <c r="P19" s="229">
        <v>180</v>
      </c>
      <c r="Q19" s="229">
        <v>235</v>
      </c>
      <c r="R19" s="229">
        <v>135</v>
      </c>
      <c r="S19" s="411">
        <f aca="true" t="shared" si="5" ref="S19:S27">(R19/Q19)-1</f>
        <v>-0.42553191489361697</v>
      </c>
      <c r="T19" s="229">
        <v>270</v>
      </c>
      <c r="U19" s="229">
        <v>275</v>
      </c>
      <c r="V19" s="229">
        <v>135</v>
      </c>
      <c r="W19" s="229">
        <v>225</v>
      </c>
      <c r="X19" s="229">
        <v>150</v>
      </c>
      <c r="Y19" s="411">
        <f t="shared" si="4"/>
        <v>-0.33333333333333337</v>
      </c>
      <c r="Z19" s="231">
        <v>265</v>
      </c>
      <c r="AA19" s="381" t="s">
        <v>226</v>
      </c>
      <c r="AB19" s="231">
        <v>125</v>
      </c>
      <c r="AC19" s="381" t="s">
        <v>226</v>
      </c>
      <c r="AD19" s="231">
        <v>150</v>
      </c>
      <c r="AE19" s="411"/>
      <c r="AF19" s="231">
        <v>265</v>
      </c>
      <c r="AG19" s="381" t="s">
        <v>226</v>
      </c>
      <c r="AH19" s="231" t="s">
        <v>226</v>
      </c>
      <c r="AI19" s="231" t="s">
        <v>226</v>
      </c>
      <c r="AJ19" s="231"/>
      <c r="AK19" s="231"/>
      <c r="AL19" s="376"/>
      <c r="AM19" s="376"/>
      <c r="AN19" s="426"/>
      <c r="AO19" s="426"/>
      <c r="AP19" s="449"/>
      <c r="AQ19" s="449">
        <v>150</v>
      </c>
      <c r="AR19" s="437"/>
      <c r="AS19" s="437"/>
      <c r="AT19" s="437"/>
      <c r="AU19" s="437"/>
      <c r="AV19" s="376"/>
      <c r="AW19" s="376"/>
      <c r="AX19" s="376"/>
      <c r="AY19" s="376"/>
      <c r="AZ19" s="376"/>
      <c r="BA19" s="308"/>
      <c r="BH19" s="293"/>
      <c r="BK19" s="216"/>
      <c r="BN19" s="222"/>
    </row>
    <row r="20" spans="1:66" ht="14.25">
      <c r="A20" s="595" t="s">
        <v>68</v>
      </c>
      <c r="B20" s="19" t="s">
        <v>55</v>
      </c>
      <c r="C20" s="19"/>
      <c r="D20" s="19"/>
      <c r="E20" s="19">
        <v>275</v>
      </c>
      <c r="F20" s="19"/>
      <c r="G20" s="19"/>
      <c r="H20" s="226">
        <v>250</v>
      </c>
      <c r="I20" s="226">
        <v>235</v>
      </c>
      <c r="J20" s="226">
        <v>185</v>
      </c>
      <c r="K20" s="226">
        <v>170</v>
      </c>
      <c r="L20" s="226">
        <v>225</v>
      </c>
      <c r="M20" s="406">
        <f t="shared" si="0"/>
        <v>0.32352941176470584</v>
      </c>
      <c r="N20" s="226">
        <v>260</v>
      </c>
      <c r="O20" s="226">
        <v>250</v>
      </c>
      <c r="P20" s="226">
        <v>165</v>
      </c>
      <c r="Q20" s="226">
        <v>250</v>
      </c>
      <c r="R20" s="226">
        <v>210</v>
      </c>
      <c r="S20" s="406">
        <f t="shared" si="5"/>
        <v>-0.16000000000000003</v>
      </c>
      <c r="T20" s="226">
        <v>270</v>
      </c>
      <c r="U20" s="226">
        <v>250</v>
      </c>
      <c r="V20" s="226">
        <v>150</v>
      </c>
      <c r="W20" s="226">
        <v>270</v>
      </c>
      <c r="X20" s="226">
        <v>170</v>
      </c>
      <c r="Y20" s="406">
        <f t="shared" si="4"/>
        <v>-0.37037037037037035</v>
      </c>
      <c r="Z20" s="228">
        <v>250</v>
      </c>
      <c r="AA20" s="380" t="s">
        <v>226</v>
      </c>
      <c r="AB20" s="228">
        <v>150</v>
      </c>
      <c r="AC20" s="380" t="s">
        <v>226</v>
      </c>
      <c r="AD20" s="228">
        <v>175</v>
      </c>
      <c r="AE20" s="406"/>
      <c r="AF20" s="228">
        <v>250</v>
      </c>
      <c r="AG20" s="380" t="s">
        <v>226</v>
      </c>
      <c r="AH20" s="228" t="s">
        <v>226</v>
      </c>
      <c r="AI20" s="228" t="s">
        <v>226</v>
      </c>
      <c r="AJ20" s="228"/>
      <c r="AK20" s="228"/>
      <c r="AL20" s="376"/>
      <c r="AM20" s="376"/>
      <c r="AN20" s="426"/>
      <c r="AO20" s="426"/>
      <c r="AP20" s="449"/>
      <c r="AQ20" s="449">
        <v>175</v>
      </c>
      <c r="AR20" s="437"/>
      <c r="AS20" s="437"/>
      <c r="AT20" s="437"/>
      <c r="AU20" s="437"/>
      <c r="AV20" s="376"/>
      <c r="AW20" s="376"/>
      <c r="AX20" s="376"/>
      <c r="AY20" s="376"/>
      <c r="AZ20" s="376"/>
      <c r="BA20" s="308"/>
      <c r="BH20" s="293"/>
      <c r="BK20" s="216"/>
      <c r="BN20" s="222"/>
    </row>
    <row r="21" spans="1:66" ht="14.25">
      <c r="A21" s="596"/>
      <c r="B21" s="20" t="s">
        <v>56</v>
      </c>
      <c r="C21" s="326"/>
      <c r="D21" s="326"/>
      <c r="E21" s="326">
        <v>375</v>
      </c>
      <c r="F21" s="326"/>
      <c r="G21" s="326"/>
      <c r="H21" s="229">
        <v>260</v>
      </c>
      <c r="I21" s="229">
        <v>375</v>
      </c>
      <c r="J21" s="229">
        <v>220</v>
      </c>
      <c r="K21" s="229">
        <v>250</v>
      </c>
      <c r="L21" s="229">
        <v>270</v>
      </c>
      <c r="M21" s="411">
        <f t="shared" si="0"/>
        <v>0.08000000000000007</v>
      </c>
      <c r="N21" s="229">
        <v>275</v>
      </c>
      <c r="O21" s="229">
        <v>325</v>
      </c>
      <c r="P21" s="229">
        <v>200</v>
      </c>
      <c r="Q21" s="229">
        <v>350</v>
      </c>
      <c r="R21" s="229">
        <v>250</v>
      </c>
      <c r="S21" s="411">
        <f t="shared" si="5"/>
        <v>-0.2857142857142857</v>
      </c>
      <c r="T21" s="229">
        <v>287.5</v>
      </c>
      <c r="U21" s="229">
        <v>325</v>
      </c>
      <c r="V21" s="229">
        <v>180</v>
      </c>
      <c r="W21" s="229">
        <v>365</v>
      </c>
      <c r="X21" s="229">
        <v>220</v>
      </c>
      <c r="Y21" s="411">
        <f t="shared" si="4"/>
        <v>-0.3972602739726028</v>
      </c>
      <c r="Z21" s="231">
        <v>280</v>
      </c>
      <c r="AA21" s="381" t="s">
        <v>226</v>
      </c>
      <c r="AB21" s="231">
        <v>165</v>
      </c>
      <c r="AC21" s="381" t="s">
        <v>226</v>
      </c>
      <c r="AD21" s="231">
        <v>215</v>
      </c>
      <c r="AE21" s="411"/>
      <c r="AF21" s="231">
        <v>280</v>
      </c>
      <c r="AG21" s="381" t="s">
        <v>226</v>
      </c>
      <c r="AH21" s="231" t="s">
        <v>226</v>
      </c>
      <c r="AI21" s="231" t="s">
        <v>226</v>
      </c>
      <c r="AJ21" s="231"/>
      <c r="AK21" s="231"/>
      <c r="AL21" s="376"/>
      <c r="AM21" s="376"/>
      <c r="AN21" s="386"/>
      <c r="AO21" s="170"/>
      <c r="AP21" s="449"/>
      <c r="AQ21" s="449">
        <v>215</v>
      </c>
      <c r="AR21" s="437"/>
      <c r="AS21" s="437"/>
      <c r="AT21" s="437"/>
      <c r="AU21" s="437"/>
      <c r="AV21" s="376"/>
      <c r="AW21" s="376"/>
      <c r="AX21" s="376"/>
      <c r="AY21" s="376"/>
      <c r="AZ21" s="376"/>
      <c r="BA21" s="308"/>
      <c r="BH21" s="293"/>
      <c r="BK21" s="216"/>
      <c r="BN21" s="222"/>
    </row>
    <row r="22" spans="1:66" ht="14.25">
      <c r="A22" s="595" t="s">
        <v>53</v>
      </c>
      <c r="B22" s="19" t="s">
        <v>55</v>
      </c>
      <c r="C22" s="19"/>
      <c r="D22" s="19"/>
      <c r="E22" s="19">
        <v>140</v>
      </c>
      <c r="F22" s="19"/>
      <c r="G22" s="19"/>
      <c r="H22" s="226">
        <v>205</v>
      </c>
      <c r="I22" s="226">
        <v>175</v>
      </c>
      <c r="J22" s="226">
        <v>160</v>
      </c>
      <c r="K22" s="226">
        <v>145</v>
      </c>
      <c r="L22" s="226">
        <v>0</v>
      </c>
      <c r="M22" s="226">
        <v>0</v>
      </c>
      <c r="N22" s="226">
        <v>205</v>
      </c>
      <c r="O22" s="226">
        <v>220</v>
      </c>
      <c r="P22" s="226">
        <v>140</v>
      </c>
      <c r="Q22" s="226">
        <v>150</v>
      </c>
      <c r="R22" s="226">
        <v>100</v>
      </c>
      <c r="S22" s="406">
        <f t="shared" si="5"/>
        <v>-0.33333333333333337</v>
      </c>
      <c r="T22" s="226">
        <v>220</v>
      </c>
      <c r="U22" s="226">
        <v>220</v>
      </c>
      <c r="V22" s="226">
        <v>130</v>
      </c>
      <c r="W22" s="226">
        <v>150</v>
      </c>
      <c r="X22" s="226">
        <v>110</v>
      </c>
      <c r="Y22" s="406">
        <f t="shared" si="4"/>
        <v>-0.2666666666666667</v>
      </c>
      <c r="Z22" s="228">
        <v>230</v>
      </c>
      <c r="AA22" s="380" t="s">
        <v>226</v>
      </c>
      <c r="AB22" s="228">
        <v>105</v>
      </c>
      <c r="AC22" s="380" t="s">
        <v>226</v>
      </c>
      <c r="AD22" s="228"/>
      <c r="AE22" s="406"/>
      <c r="AF22" s="228">
        <v>230</v>
      </c>
      <c r="AG22" s="380" t="s">
        <v>226</v>
      </c>
      <c r="AH22" s="228" t="s">
        <v>226</v>
      </c>
      <c r="AI22" s="228" t="s">
        <v>226</v>
      </c>
      <c r="AJ22" s="228"/>
      <c r="AK22" s="228"/>
      <c r="AL22" s="376"/>
      <c r="AM22" s="376"/>
      <c r="AN22" s="386"/>
      <c r="AO22" s="170"/>
      <c r="AP22" s="449"/>
      <c r="AQ22" s="449"/>
      <c r="AR22" s="437"/>
      <c r="AS22" s="437"/>
      <c r="AT22" s="437"/>
      <c r="AU22" s="437"/>
      <c r="AV22" s="376"/>
      <c r="AW22" s="376"/>
      <c r="AX22" s="376"/>
      <c r="AY22" s="376"/>
      <c r="AZ22" s="376"/>
      <c r="BA22" s="308"/>
      <c r="BH22" s="293"/>
      <c r="BK22" s="216"/>
      <c r="BN22" s="222"/>
    </row>
    <row r="23" spans="1:66" ht="14.25">
      <c r="A23" s="596"/>
      <c r="B23" s="20" t="s">
        <v>56</v>
      </c>
      <c r="C23" s="326"/>
      <c r="D23" s="326"/>
      <c r="E23" s="326">
        <v>160</v>
      </c>
      <c r="F23" s="326"/>
      <c r="G23" s="326"/>
      <c r="H23" s="229">
        <v>230</v>
      </c>
      <c r="I23" s="229">
        <v>220</v>
      </c>
      <c r="J23" s="229">
        <v>190</v>
      </c>
      <c r="K23" s="229">
        <v>160</v>
      </c>
      <c r="L23" s="229">
        <v>0</v>
      </c>
      <c r="M23" s="229">
        <v>0</v>
      </c>
      <c r="N23" s="229">
        <v>220</v>
      </c>
      <c r="O23" s="229">
        <v>235</v>
      </c>
      <c r="P23" s="229">
        <v>165</v>
      </c>
      <c r="Q23" s="229">
        <v>165</v>
      </c>
      <c r="R23" s="229">
        <v>110</v>
      </c>
      <c r="S23" s="411">
        <f t="shared" si="5"/>
        <v>-0.33333333333333337</v>
      </c>
      <c r="T23" s="229">
        <v>230</v>
      </c>
      <c r="U23" s="229">
        <v>235</v>
      </c>
      <c r="V23" s="229">
        <v>140</v>
      </c>
      <c r="W23" s="229">
        <v>165</v>
      </c>
      <c r="X23" s="229">
        <v>120</v>
      </c>
      <c r="Y23" s="411">
        <f t="shared" si="4"/>
        <v>-0.2727272727272727</v>
      </c>
      <c r="Z23" s="231">
        <v>245</v>
      </c>
      <c r="AA23" s="381" t="s">
        <v>226</v>
      </c>
      <c r="AB23" s="231">
        <v>125</v>
      </c>
      <c r="AC23" s="381" t="s">
        <v>226</v>
      </c>
      <c r="AD23" s="231"/>
      <c r="AE23" s="411"/>
      <c r="AF23" s="231">
        <v>245</v>
      </c>
      <c r="AG23" s="381" t="s">
        <v>226</v>
      </c>
      <c r="AH23" s="231" t="s">
        <v>226</v>
      </c>
      <c r="AI23" s="231" t="s">
        <v>226</v>
      </c>
      <c r="AJ23" s="231"/>
      <c r="AK23" s="231"/>
      <c r="AL23" s="376"/>
      <c r="AM23" s="376"/>
      <c r="AN23" s="386"/>
      <c r="AP23" s="449"/>
      <c r="AQ23" s="449"/>
      <c r="AR23" s="437"/>
      <c r="AS23" s="437"/>
      <c r="AT23" s="437"/>
      <c r="AU23" s="437"/>
      <c r="AV23" s="376"/>
      <c r="AW23" s="376"/>
      <c r="AX23" s="376"/>
      <c r="AY23" s="376"/>
      <c r="AZ23" s="308"/>
      <c r="BA23" s="308"/>
      <c r="BH23" s="293"/>
      <c r="BK23" s="216"/>
      <c r="BN23" s="222"/>
    </row>
    <row r="24" spans="1:66" ht="14.25">
      <c r="A24" s="595" t="s">
        <v>69</v>
      </c>
      <c r="B24" s="19" t="s">
        <v>55</v>
      </c>
      <c r="C24" s="19"/>
      <c r="D24" s="19"/>
      <c r="E24" s="19">
        <v>110</v>
      </c>
      <c r="F24" s="19"/>
      <c r="G24" s="19"/>
      <c r="H24" s="226">
        <v>175</v>
      </c>
      <c r="I24" s="226">
        <v>150</v>
      </c>
      <c r="J24" s="226">
        <v>150</v>
      </c>
      <c r="K24" s="226">
        <v>110</v>
      </c>
      <c r="L24" s="226">
        <v>110</v>
      </c>
      <c r="M24" s="406">
        <f t="shared" si="0"/>
        <v>0</v>
      </c>
      <c r="N24" s="226">
        <v>170</v>
      </c>
      <c r="O24" s="226">
        <v>160</v>
      </c>
      <c r="P24" s="226">
        <v>130</v>
      </c>
      <c r="Q24" s="226">
        <v>115</v>
      </c>
      <c r="R24" s="226">
        <v>85</v>
      </c>
      <c r="S24" s="406">
        <f t="shared" si="5"/>
        <v>-0.26086956521739135</v>
      </c>
      <c r="T24" s="226">
        <v>177.5</v>
      </c>
      <c r="U24" s="226">
        <v>155</v>
      </c>
      <c r="V24" s="226">
        <v>110</v>
      </c>
      <c r="W24" s="226">
        <v>130</v>
      </c>
      <c r="X24" s="226">
        <v>85</v>
      </c>
      <c r="Y24" s="406">
        <f t="shared" si="4"/>
        <v>-0.34615384615384615</v>
      </c>
      <c r="Z24" s="228">
        <v>200</v>
      </c>
      <c r="AA24" s="380" t="s">
        <v>226</v>
      </c>
      <c r="AB24" s="228">
        <v>100</v>
      </c>
      <c r="AC24" s="380" t="s">
        <v>226</v>
      </c>
      <c r="AD24" s="228">
        <v>85</v>
      </c>
      <c r="AE24" s="406"/>
      <c r="AF24" s="228">
        <v>200</v>
      </c>
      <c r="AG24" s="380" t="s">
        <v>226</v>
      </c>
      <c r="AH24" s="228" t="s">
        <v>226</v>
      </c>
      <c r="AI24" s="228" t="s">
        <v>226</v>
      </c>
      <c r="AJ24" s="228"/>
      <c r="AK24" s="228"/>
      <c r="AL24" s="376"/>
      <c r="AM24" s="376"/>
      <c r="AN24" s="386"/>
      <c r="AO24" s="386"/>
      <c r="AP24" s="449"/>
      <c r="AQ24" s="449">
        <v>85</v>
      </c>
      <c r="AR24" s="437"/>
      <c r="AS24" s="437"/>
      <c r="AT24" s="437"/>
      <c r="AU24" s="437"/>
      <c r="AV24" s="376"/>
      <c r="AW24" s="376"/>
      <c r="AX24" s="376"/>
      <c r="AY24" s="376"/>
      <c r="AZ24" s="308"/>
      <c r="BA24" s="308"/>
      <c r="BH24" s="293"/>
      <c r="BK24" s="216"/>
      <c r="BN24" s="222"/>
    </row>
    <row r="25" spans="1:66" ht="14.25">
      <c r="A25" s="596"/>
      <c r="B25" s="20" t="s">
        <v>56</v>
      </c>
      <c r="C25" s="326"/>
      <c r="D25" s="326"/>
      <c r="E25" s="326">
        <v>135</v>
      </c>
      <c r="F25" s="326"/>
      <c r="G25" s="326"/>
      <c r="H25" s="229">
        <v>190</v>
      </c>
      <c r="I25" s="229">
        <v>165</v>
      </c>
      <c r="J25" s="229">
        <v>175</v>
      </c>
      <c r="K25" s="229">
        <v>120</v>
      </c>
      <c r="L25" s="229">
        <v>130</v>
      </c>
      <c r="M25" s="411">
        <f t="shared" si="0"/>
        <v>0.08333333333333326</v>
      </c>
      <c r="N25" s="229">
        <v>185</v>
      </c>
      <c r="O25" s="229">
        <v>180</v>
      </c>
      <c r="P25" s="229">
        <v>160</v>
      </c>
      <c r="Q25" s="229">
        <v>135</v>
      </c>
      <c r="R25" s="229">
        <v>95</v>
      </c>
      <c r="S25" s="411">
        <f t="shared" si="5"/>
        <v>-0.2962962962962963</v>
      </c>
      <c r="T25" s="229">
        <v>195</v>
      </c>
      <c r="U25" s="229">
        <v>180</v>
      </c>
      <c r="V25" s="229">
        <v>130</v>
      </c>
      <c r="W25" s="229">
        <v>145</v>
      </c>
      <c r="X25" s="229">
        <v>95</v>
      </c>
      <c r="Y25" s="411">
        <f t="shared" si="4"/>
        <v>-0.3448275862068966</v>
      </c>
      <c r="Z25" s="231">
        <v>215</v>
      </c>
      <c r="AA25" s="381" t="s">
        <v>226</v>
      </c>
      <c r="AB25" s="231">
        <v>115</v>
      </c>
      <c r="AC25" s="381" t="s">
        <v>226</v>
      </c>
      <c r="AD25" s="231">
        <v>100</v>
      </c>
      <c r="AE25" s="411"/>
      <c r="AF25" s="231">
        <v>215</v>
      </c>
      <c r="AG25" s="381" t="s">
        <v>226</v>
      </c>
      <c r="AH25" s="231" t="s">
        <v>226</v>
      </c>
      <c r="AI25" s="231" t="s">
        <v>226</v>
      </c>
      <c r="AJ25" s="231"/>
      <c r="AK25" s="231"/>
      <c r="AL25" s="376"/>
      <c r="AM25" s="376"/>
      <c r="AN25" s="386"/>
      <c r="AO25" s="386"/>
      <c r="AP25" s="449"/>
      <c r="AQ25" s="449">
        <v>100</v>
      </c>
      <c r="AR25" s="437"/>
      <c r="AS25" s="437"/>
      <c r="AT25" s="437"/>
      <c r="AU25" s="437"/>
      <c r="AV25" s="376"/>
      <c r="AW25" s="376"/>
      <c r="AX25" s="376"/>
      <c r="AY25" s="376"/>
      <c r="AZ25" s="308"/>
      <c r="BA25" s="308"/>
      <c r="BD25" s="281"/>
      <c r="BH25" s="293"/>
      <c r="BK25" s="216"/>
      <c r="BN25" s="222"/>
    </row>
    <row r="26" spans="1:66" ht="14.25">
      <c r="A26" s="595" t="s">
        <v>63</v>
      </c>
      <c r="B26" s="19" t="s">
        <v>55</v>
      </c>
      <c r="C26" s="19"/>
      <c r="D26" s="19"/>
      <c r="E26" s="19">
        <v>110</v>
      </c>
      <c r="F26" s="19"/>
      <c r="G26" s="19"/>
      <c r="H26" s="226">
        <v>175</v>
      </c>
      <c r="I26" s="226">
        <v>150</v>
      </c>
      <c r="J26" s="226">
        <v>150</v>
      </c>
      <c r="K26" s="226">
        <v>110</v>
      </c>
      <c r="L26" s="226">
        <v>110</v>
      </c>
      <c r="M26" s="406">
        <f t="shared" si="0"/>
        <v>0</v>
      </c>
      <c r="N26" s="226">
        <v>175</v>
      </c>
      <c r="O26" s="226">
        <v>160</v>
      </c>
      <c r="P26" s="226">
        <v>130</v>
      </c>
      <c r="Q26" s="226">
        <v>115</v>
      </c>
      <c r="R26" s="226">
        <v>85</v>
      </c>
      <c r="S26" s="406">
        <f t="shared" si="5"/>
        <v>-0.26086956521739135</v>
      </c>
      <c r="T26" s="226">
        <v>177.5</v>
      </c>
      <c r="U26" s="226">
        <v>155</v>
      </c>
      <c r="V26" s="226">
        <v>110</v>
      </c>
      <c r="W26" s="226">
        <v>130</v>
      </c>
      <c r="X26" s="226">
        <v>85</v>
      </c>
      <c r="Y26" s="406">
        <f t="shared" si="4"/>
        <v>-0.34615384615384615</v>
      </c>
      <c r="Z26" s="228">
        <v>200</v>
      </c>
      <c r="AA26" s="380" t="s">
        <v>226</v>
      </c>
      <c r="AB26" s="228">
        <v>110</v>
      </c>
      <c r="AC26" s="380" t="s">
        <v>226</v>
      </c>
      <c r="AD26" s="228">
        <v>85</v>
      </c>
      <c r="AE26" s="406"/>
      <c r="AF26" s="228">
        <v>200</v>
      </c>
      <c r="AG26" s="380" t="s">
        <v>226</v>
      </c>
      <c r="AH26" s="228" t="s">
        <v>226</v>
      </c>
      <c r="AI26" s="228" t="s">
        <v>226</v>
      </c>
      <c r="AJ26" s="228"/>
      <c r="AK26" s="228"/>
      <c r="AL26" s="376"/>
      <c r="AM26" s="376"/>
      <c r="AO26" s="386"/>
      <c r="AP26" s="449"/>
      <c r="AQ26" s="449">
        <v>85</v>
      </c>
      <c r="AR26" s="437"/>
      <c r="AS26" s="437"/>
      <c r="AT26" s="437"/>
      <c r="AU26" s="437"/>
      <c r="AV26" s="376"/>
      <c r="AW26" s="376"/>
      <c r="AX26" s="376"/>
      <c r="AY26" s="376"/>
      <c r="AZ26" s="308"/>
      <c r="BA26" s="308"/>
      <c r="BH26" s="293"/>
      <c r="BK26" s="216"/>
      <c r="BN26" s="222"/>
    </row>
    <row r="27" spans="1:66" ht="14.25">
      <c r="A27" s="596"/>
      <c r="B27" s="20" t="s">
        <v>56</v>
      </c>
      <c r="C27" s="326"/>
      <c r="D27" s="326"/>
      <c r="E27" s="326">
        <v>155</v>
      </c>
      <c r="F27" s="326"/>
      <c r="G27" s="326"/>
      <c r="H27" s="229">
        <v>190</v>
      </c>
      <c r="I27" s="229">
        <v>165</v>
      </c>
      <c r="J27" s="229">
        <v>175</v>
      </c>
      <c r="K27" s="229">
        <v>130</v>
      </c>
      <c r="L27" s="229">
        <v>130</v>
      </c>
      <c r="M27" s="411">
        <f t="shared" si="0"/>
        <v>0</v>
      </c>
      <c r="N27" s="229">
        <v>195</v>
      </c>
      <c r="O27" s="229">
        <v>180</v>
      </c>
      <c r="P27" s="229">
        <v>160</v>
      </c>
      <c r="Q27" s="229">
        <v>130</v>
      </c>
      <c r="R27" s="229">
        <v>85</v>
      </c>
      <c r="S27" s="411">
        <f t="shared" si="5"/>
        <v>-0.34615384615384615</v>
      </c>
      <c r="T27" s="229">
        <v>200</v>
      </c>
      <c r="U27" s="229">
        <v>180</v>
      </c>
      <c r="V27" s="229">
        <v>130</v>
      </c>
      <c r="W27" s="229">
        <v>140</v>
      </c>
      <c r="X27" s="229">
        <v>95</v>
      </c>
      <c r="Y27" s="411">
        <f t="shared" si="4"/>
        <v>-0.3214285714285714</v>
      </c>
      <c r="Z27" s="231">
        <v>220</v>
      </c>
      <c r="AA27" s="381" t="s">
        <v>226</v>
      </c>
      <c r="AB27" s="231">
        <v>130</v>
      </c>
      <c r="AC27" s="381" t="s">
        <v>226</v>
      </c>
      <c r="AD27" s="231">
        <v>105</v>
      </c>
      <c r="AE27" s="411"/>
      <c r="AF27" s="231">
        <v>220</v>
      </c>
      <c r="AG27" s="381" t="s">
        <v>226</v>
      </c>
      <c r="AH27" s="231" t="s">
        <v>226</v>
      </c>
      <c r="AI27" s="231" t="s">
        <v>226</v>
      </c>
      <c r="AJ27" s="231"/>
      <c r="AK27" s="231"/>
      <c r="AL27" s="376"/>
      <c r="AM27" s="376"/>
      <c r="AO27" s="386"/>
      <c r="AP27" s="449"/>
      <c r="AQ27" s="449">
        <v>105</v>
      </c>
      <c r="AR27" s="437"/>
      <c r="AS27" s="437"/>
      <c r="AT27" s="437"/>
      <c r="AU27" s="437"/>
      <c r="AV27" s="376"/>
      <c r="AW27" s="376"/>
      <c r="AX27" s="376"/>
      <c r="AY27" s="376"/>
      <c r="AZ27" s="308"/>
      <c r="BA27" s="308"/>
      <c r="BH27" s="293"/>
      <c r="BK27" s="216"/>
      <c r="BN27" s="222"/>
    </row>
    <row r="28" spans="1:49" ht="12.75">
      <c r="A28" s="590" t="s">
        <v>260</v>
      </c>
      <c r="B28" s="590"/>
      <c r="C28" s="590"/>
      <c r="D28" s="590"/>
      <c r="E28" s="590"/>
      <c r="F28" s="590"/>
      <c r="G28" s="590"/>
      <c r="H28" s="590"/>
      <c r="I28" s="590"/>
      <c r="J28" s="590"/>
      <c r="K28" s="590"/>
      <c r="L28" s="590"/>
      <c r="M28" s="590"/>
      <c r="N28" s="590"/>
      <c r="O28" s="590"/>
      <c r="P28" s="60"/>
      <c r="S28" s="193"/>
      <c r="T28" s="215"/>
      <c r="V28" s="57"/>
      <c r="W28" s="153"/>
      <c r="Z28" s="153"/>
      <c r="AA28" s="153"/>
      <c r="AC28" s="376"/>
      <c r="AD28" s="376"/>
      <c r="AE28" s="376"/>
      <c r="AF28" s="376"/>
      <c r="AG28" s="376"/>
      <c r="AH28" s="376"/>
      <c r="AI28" s="376"/>
      <c r="AJ28" s="376"/>
      <c r="AK28" s="376"/>
      <c r="AL28" s="376"/>
      <c r="AO28" s="386"/>
      <c r="AP28" s="449"/>
      <c r="AR28" s="437"/>
      <c r="AS28" s="437"/>
      <c r="AT28" s="437"/>
      <c r="AU28" s="437"/>
      <c r="AW28" s="222"/>
    </row>
    <row r="29" spans="1:49" ht="12.75">
      <c r="A29" s="57"/>
      <c r="B29" s="57"/>
      <c r="C29" s="57"/>
      <c r="D29" s="57"/>
      <c r="E29" s="57"/>
      <c r="F29" s="57"/>
      <c r="G29" s="57"/>
      <c r="H29" s="57"/>
      <c r="I29" s="57"/>
      <c r="J29" s="57"/>
      <c r="K29" s="57"/>
      <c r="L29" s="57"/>
      <c r="M29" s="57"/>
      <c r="N29" s="57"/>
      <c r="O29" s="57"/>
      <c r="P29" s="60"/>
      <c r="Q29" s="60"/>
      <c r="S29" s="193"/>
      <c r="T29" s="215"/>
      <c r="V29" s="57"/>
      <c r="W29" s="60"/>
      <c r="X29" s="60"/>
      <c r="Y29" s="60"/>
      <c r="Z29" s="91"/>
      <c r="AC29" s="376"/>
      <c r="AD29" s="376"/>
      <c r="AE29" s="376"/>
      <c r="AF29" s="376"/>
      <c r="AG29" s="376"/>
      <c r="AH29" s="376"/>
      <c r="AI29" s="376"/>
      <c r="AJ29" s="376"/>
      <c r="AK29" s="376"/>
      <c r="AL29" s="376"/>
      <c r="AO29" s="386"/>
      <c r="AP29" s="449"/>
      <c r="AR29" s="437"/>
      <c r="AS29" s="437"/>
      <c r="AT29" s="437"/>
      <c r="AU29" s="437"/>
      <c r="AW29" s="222"/>
    </row>
    <row r="30" spans="2:49" ht="12.75">
      <c r="B30" s="57"/>
      <c r="C30" s="89"/>
      <c r="D30" s="89"/>
      <c r="E30" s="88"/>
      <c r="F30" s="89"/>
      <c r="G30" s="89"/>
      <c r="H30" s="88"/>
      <c r="I30" s="89"/>
      <c r="J30" s="89"/>
      <c r="K30" s="88"/>
      <c r="L30" s="88"/>
      <c r="P30" s="61"/>
      <c r="S30" s="160"/>
      <c r="T30" s="215"/>
      <c r="V30" s="162"/>
      <c r="W30" s="61"/>
      <c r="X30" s="61"/>
      <c r="Y30" s="61"/>
      <c r="Z30" s="91"/>
      <c r="AF30" s="295"/>
      <c r="AG30" s="295"/>
      <c r="AH30" s="295"/>
      <c r="AO30" s="386"/>
      <c r="AP30" s="449"/>
      <c r="AR30" s="437"/>
      <c r="AS30" s="437"/>
      <c r="AT30" s="437"/>
      <c r="AU30" s="437"/>
      <c r="AW30" s="386"/>
    </row>
    <row r="31" spans="2:49" ht="12.75">
      <c r="B31" s="57"/>
      <c r="C31" s="89"/>
      <c r="D31" s="89"/>
      <c r="E31" s="88"/>
      <c r="F31" s="89"/>
      <c r="G31" s="89"/>
      <c r="H31" s="88"/>
      <c r="I31" s="89"/>
      <c r="J31" s="89"/>
      <c r="K31" s="88"/>
      <c r="L31" s="88"/>
      <c r="S31" s="160"/>
      <c r="T31" s="215"/>
      <c r="V31" s="57"/>
      <c r="Z31" s="91"/>
      <c r="AF31" s="295"/>
      <c r="AG31" s="295"/>
      <c r="AH31" s="295"/>
      <c r="AO31" s="386"/>
      <c r="AP31" s="449"/>
      <c r="AQ31" s="437"/>
      <c r="AR31" s="437"/>
      <c r="AS31" s="437"/>
      <c r="AT31" s="437"/>
      <c r="AU31" s="437"/>
      <c r="AV31" s="386"/>
      <c r="AW31" s="386"/>
    </row>
    <row r="32" spans="2:49" ht="12.75">
      <c r="B32" s="57"/>
      <c r="S32" s="156"/>
      <c r="T32" s="215"/>
      <c r="U32" s="164"/>
      <c r="V32" s="57"/>
      <c r="Z32" s="91"/>
      <c r="AG32" s="295"/>
      <c r="AH32" s="295"/>
      <c r="AO32" s="386"/>
      <c r="AP32" s="449"/>
      <c r="AR32" s="437"/>
      <c r="AS32" s="437"/>
      <c r="AT32" s="437"/>
      <c r="AU32" s="437"/>
      <c r="AV32" s="386"/>
      <c r="AW32" s="386"/>
    </row>
    <row r="33" spans="1:49" ht="12.75">
      <c r="A33" s="607" t="s">
        <v>352</v>
      </c>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O33" s="386"/>
      <c r="AP33" s="449"/>
      <c r="AQ33" s="437"/>
      <c r="AR33" s="437"/>
      <c r="AS33" s="437"/>
      <c r="AT33" s="437"/>
      <c r="AU33" s="437"/>
      <c r="AV33" s="386"/>
      <c r="AW33" s="386"/>
    </row>
    <row r="34" spans="1:69" ht="25.5">
      <c r="A34" s="95" t="s">
        <v>118</v>
      </c>
      <c r="B34" s="97" t="s">
        <v>138</v>
      </c>
      <c r="C34" s="604" t="s">
        <v>70</v>
      </c>
      <c r="D34" s="605"/>
      <c r="E34" s="605"/>
      <c r="F34" s="605"/>
      <c r="G34" s="605"/>
      <c r="H34" s="606"/>
      <c r="I34" s="604" t="s">
        <v>71</v>
      </c>
      <c r="J34" s="605"/>
      <c r="K34" s="605"/>
      <c r="L34" s="605"/>
      <c r="M34" s="605"/>
      <c r="N34" s="606"/>
      <c r="O34" s="604" t="s">
        <v>72</v>
      </c>
      <c r="P34" s="605"/>
      <c r="Q34" s="605"/>
      <c r="R34" s="605"/>
      <c r="S34" s="605"/>
      <c r="T34" s="606"/>
      <c r="U34" s="604" t="s">
        <v>73</v>
      </c>
      <c r="V34" s="605"/>
      <c r="W34" s="605"/>
      <c r="X34" s="605"/>
      <c r="Y34" s="605"/>
      <c r="Z34" s="606"/>
      <c r="AA34" s="604" t="s">
        <v>74</v>
      </c>
      <c r="AB34" s="605"/>
      <c r="AC34" s="605"/>
      <c r="AD34" s="605"/>
      <c r="AE34" s="605"/>
      <c r="AF34" s="606"/>
      <c r="AG34" s="604" t="s">
        <v>173</v>
      </c>
      <c r="AH34" s="605"/>
      <c r="AI34" s="605"/>
      <c r="AJ34" s="605"/>
      <c r="AK34" s="605"/>
      <c r="AL34" s="606"/>
      <c r="AO34" s="386"/>
      <c r="AP34" s="449"/>
      <c r="AR34" s="437"/>
      <c r="AS34" s="437"/>
      <c r="AT34" s="437"/>
      <c r="AU34" s="437"/>
      <c r="BG34" s="315"/>
      <c r="BH34" s="386"/>
      <c r="BI34" s="386"/>
      <c r="BO34" s="251"/>
      <c r="BP34" s="223"/>
      <c r="BQ34" s="223"/>
    </row>
    <row r="35" spans="1:71" ht="25.5">
      <c r="A35" s="96"/>
      <c r="B35" s="98"/>
      <c r="C35" s="101">
        <v>2011</v>
      </c>
      <c r="D35" s="154">
        <v>2012</v>
      </c>
      <c r="E35" s="252">
        <v>2013</v>
      </c>
      <c r="F35" s="252">
        <v>2014</v>
      </c>
      <c r="G35" s="252">
        <v>2015</v>
      </c>
      <c r="H35" s="405" t="s">
        <v>351</v>
      </c>
      <c r="I35" s="154">
        <v>2011</v>
      </c>
      <c r="J35" s="154">
        <v>2012</v>
      </c>
      <c r="K35" s="252">
        <v>2013</v>
      </c>
      <c r="L35" s="252">
        <v>2014</v>
      </c>
      <c r="M35" s="252">
        <v>2015</v>
      </c>
      <c r="N35" s="405" t="s">
        <v>351</v>
      </c>
      <c r="O35" s="154">
        <v>2011</v>
      </c>
      <c r="P35" s="154">
        <v>2012</v>
      </c>
      <c r="Q35" s="101">
        <v>2013</v>
      </c>
      <c r="R35" s="252">
        <v>2014</v>
      </c>
      <c r="S35" s="252">
        <v>2015</v>
      </c>
      <c r="T35" s="405" t="s">
        <v>351</v>
      </c>
      <c r="U35" s="154">
        <v>2011</v>
      </c>
      <c r="V35" s="154">
        <v>2012</v>
      </c>
      <c r="W35" s="154">
        <v>2013</v>
      </c>
      <c r="X35" s="252">
        <v>2014</v>
      </c>
      <c r="Y35" s="252">
        <v>2015</v>
      </c>
      <c r="Z35" s="405" t="s">
        <v>351</v>
      </c>
      <c r="AA35" s="154">
        <v>2011</v>
      </c>
      <c r="AB35" s="154">
        <v>2012</v>
      </c>
      <c r="AC35" s="154">
        <v>2013</v>
      </c>
      <c r="AD35" s="252">
        <v>2014</v>
      </c>
      <c r="AE35" s="252">
        <v>2015</v>
      </c>
      <c r="AF35" s="405" t="s">
        <v>351</v>
      </c>
      <c r="AG35" s="154">
        <v>2011</v>
      </c>
      <c r="AH35" s="154">
        <v>2012</v>
      </c>
      <c r="AI35" s="154">
        <v>2013</v>
      </c>
      <c r="AJ35" s="252">
        <v>2014</v>
      </c>
      <c r="AK35" s="252">
        <v>2015</v>
      </c>
      <c r="AL35" s="405" t="s">
        <v>351</v>
      </c>
      <c r="AO35" s="386"/>
      <c r="AP35" s="449"/>
      <c r="AQ35" s="475"/>
      <c r="AR35" s="437"/>
      <c r="AS35" s="437"/>
      <c r="AT35" s="437"/>
      <c r="AU35" s="437"/>
      <c r="BG35" s="315"/>
      <c r="BH35" s="386"/>
      <c r="BI35" s="386"/>
      <c r="BO35" s="251"/>
      <c r="BP35" s="223"/>
      <c r="BQ35" s="223"/>
      <c r="BR35" s="57"/>
      <c r="BS35" s="57"/>
    </row>
    <row r="36" spans="1:71" ht="12.75">
      <c r="A36" s="99" t="s">
        <v>139</v>
      </c>
      <c r="B36" s="127"/>
      <c r="C36" s="102"/>
      <c r="D36" s="102"/>
      <c r="E36" s="282"/>
      <c r="F36" s="400"/>
      <c r="G36" s="400"/>
      <c r="H36" s="400"/>
      <c r="I36" s="100"/>
      <c r="J36" s="155"/>
      <c r="K36" s="279"/>
      <c r="L36" s="394"/>
      <c r="M36" s="394"/>
      <c r="N36" s="394"/>
      <c r="O36" s="100"/>
      <c r="P36" s="155"/>
      <c r="Q36" s="128"/>
      <c r="R36" s="394"/>
      <c r="S36" s="394"/>
      <c r="T36" s="394"/>
      <c r="U36" s="100"/>
      <c r="V36" s="155"/>
      <c r="W36" s="128"/>
      <c r="X36" s="394"/>
      <c r="Y36" s="394"/>
      <c r="Z36" s="394"/>
      <c r="AA36" s="109"/>
      <c r="AB36" s="155"/>
      <c r="AC36" s="110"/>
      <c r="AD36" s="394"/>
      <c r="AE36" s="394"/>
      <c r="AF36" s="394"/>
      <c r="AG36" s="118"/>
      <c r="AH36" s="155"/>
      <c r="AI36" s="119"/>
      <c r="AJ36" s="407"/>
      <c r="AK36" s="407"/>
      <c r="AL36" s="407"/>
      <c r="AO36" s="386"/>
      <c r="AP36" s="475"/>
      <c r="AQ36" s="475"/>
      <c r="AR36" s="467"/>
      <c r="AS36" s="437"/>
      <c r="AT36" s="437"/>
      <c r="AU36" s="437"/>
      <c r="BG36" s="315"/>
      <c r="BH36" s="386"/>
      <c r="BI36" s="386"/>
      <c r="BO36" s="251"/>
      <c r="BP36" s="223"/>
      <c r="BQ36" s="223"/>
      <c r="BR36" s="57"/>
      <c r="BS36" s="57"/>
    </row>
    <row r="37" spans="1:71" ht="14.25">
      <c r="A37" s="593" t="s">
        <v>142</v>
      </c>
      <c r="B37" s="137" t="s">
        <v>141</v>
      </c>
      <c r="C37" s="226">
        <v>13500</v>
      </c>
      <c r="D37" s="226">
        <v>11000</v>
      </c>
      <c r="E37" s="226">
        <v>9000</v>
      </c>
      <c r="F37" s="226">
        <v>7000</v>
      </c>
      <c r="G37" s="226">
        <v>6500</v>
      </c>
      <c r="H37" s="406">
        <f>(G37/F37)-1</f>
        <v>-0.0714285714285714</v>
      </c>
      <c r="I37" s="226">
        <v>13500</v>
      </c>
      <c r="J37" s="226">
        <v>11000</v>
      </c>
      <c r="K37" s="226">
        <v>9000</v>
      </c>
      <c r="L37" s="401">
        <v>6500</v>
      </c>
      <c r="M37" s="226">
        <v>5250</v>
      </c>
      <c r="N37" s="406">
        <f>(M37/L37)-1</f>
        <v>-0.1923076923076923</v>
      </c>
      <c r="O37" s="226">
        <v>13500</v>
      </c>
      <c r="P37" s="226">
        <v>11000</v>
      </c>
      <c r="Q37" s="226">
        <v>9000</v>
      </c>
      <c r="R37" s="226">
        <v>7500</v>
      </c>
      <c r="S37" s="226">
        <v>6250</v>
      </c>
      <c r="T37" s="440">
        <f aca="true" t="shared" si="6" ref="T37:T48">(S37/R37)-1</f>
        <v>-0.16666666666666663</v>
      </c>
      <c r="U37" s="226">
        <v>13500</v>
      </c>
      <c r="V37" s="226">
        <v>11000</v>
      </c>
      <c r="W37" s="226">
        <v>8000</v>
      </c>
      <c r="X37" s="237">
        <v>7500</v>
      </c>
      <c r="Y37" s="226">
        <v>6500</v>
      </c>
      <c r="Z37" s="450">
        <f aca="true" t="shared" si="7" ref="Z37:Z57">(Y37/X37)-1</f>
        <v>-0.1333333333333333</v>
      </c>
      <c r="AA37" s="226">
        <v>13500</v>
      </c>
      <c r="AB37" s="226">
        <v>11000</v>
      </c>
      <c r="AC37" s="226">
        <v>8000</v>
      </c>
      <c r="AD37" s="226">
        <v>9000</v>
      </c>
      <c r="AE37" s="226">
        <v>6500</v>
      </c>
      <c r="AF37" s="456">
        <f aca="true" t="shared" si="8" ref="AF37:AF57">(AE37/AD37)-1</f>
        <v>-0.2777777777777778</v>
      </c>
      <c r="AG37" s="226">
        <v>13500</v>
      </c>
      <c r="AH37" s="226">
        <v>11000</v>
      </c>
      <c r="AI37" s="226">
        <v>8000</v>
      </c>
      <c r="AJ37" s="226">
        <v>9000</v>
      </c>
      <c r="AK37" s="226">
        <v>6500</v>
      </c>
      <c r="AL37" s="468">
        <f aca="true" t="shared" si="9" ref="AL37:AL57">(AK37/AJ37)-1</f>
        <v>-0.2777777777777778</v>
      </c>
      <c r="AM37" s="593" t="s">
        <v>142</v>
      </c>
      <c r="AO37" s="437"/>
      <c r="AP37" s="475"/>
      <c r="AQ37" s="475"/>
      <c r="AR37" s="467"/>
      <c r="AS37" s="437"/>
      <c r="AT37" s="437"/>
      <c r="AU37" s="437"/>
      <c r="BG37" s="315"/>
      <c r="BH37" s="386"/>
      <c r="BI37" s="386"/>
      <c r="BO37" s="251"/>
      <c r="BP37" s="223"/>
      <c r="BQ37" s="223"/>
      <c r="BR37" s="224"/>
      <c r="BS37" s="164"/>
    </row>
    <row r="38" spans="1:71" ht="13.5" customHeight="1">
      <c r="A38" s="594"/>
      <c r="B38" s="138" t="s">
        <v>140</v>
      </c>
      <c r="C38" s="229">
        <v>14500</v>
      </c>
      <c r="D38" s="229">
        <v>12500</v>
      </c>
      <c r="E38" s="229">
        <v>10000</v>
      </c>
      <c r="F38" s="229">
        <v>8000</v>
      </c>
      <c r="G38" s="229">
        <v>8000</v>
      </c>
      <c r="H38" s="408">
        <f aca="true" t="shared" si="10" ref="H38:H57">(G38/F38)-1</f>
        <v>0</v>
      </c>
      <c r="I38" s="229">
        <v>14500</v>
      </c>
      <c r="J38" s="229">
        <v>13000</v>
      </c>
      <c r="K38" s="229">
        <v>10000</v>
      </c>
      <c r="L38" s="402">
        <v>7500</v>
      </c>
      <c r="M38" s="229">
        <v>7000</v>
      </c>
      <c r="N38" s="408">
        <f aca="true" t="shared" si="11" ref="N38:N48">(M38/L38)-1</f>
        <v>-0.06666666666666665</v>
      </c>
      <c r="O38" s="229">
        <v>14500</v>
      </c>
      <c r="P38" s="229">
        <v>13000</v>
      </c>
      <c r="Q38" s="229">
        <v>10000</v>
      </c>
      <c r="R38" s="229">
        <v>8500</v>
      </c>
      <c r="S38" s="229">
        <v>7000</v>
      </c>
      <c r="T38" s="441">
        <f t="shared" si="6"/>
        <v>-0.17647058823529416</v>
      </c>
      <c r="U38" s="229">
        <v>14500</v>
      </c>
      <c r="V38" s="229">
        <v>13000</v>
      </c>
      <c r="W38" s="229">
        <v>9000</v>
      </c>
      <c r="X38" s="238">
        <v>8500</v>
      </c>
      <c r="Y38" s="229">
        <v>7500</v>
      </c>
      <c r="Z38" s="451">
        <f t="shared" si="7"/>
        <v>-0.11764705882352944</v>
      </c>
      <c r="AA38" s="229">
        <v>14500</v>
      </c>
      <c r="AB38" s="229">
        <v>13000</v>
      </c>
      <c r="AC38" s="229">
        <v>9000</v>
      </c>
      <c r="AD38" s="229">
        <v>11000</v>
      </c>
      <c r="AE38" s="229">
        <v>8500</v>
      </c>
      <c r="AF38" s="457">
        <f t="shared" si="8"/>
        <v>-0.2272727272727273</v>
      </c>
      <c r="AG38" s="229">
        <v>14500</v>
      </c>
      <c r="AH38" s="229">
        <v>13000</v>
      </c>
      <c r="AI38" s="229">
        <v>9000</v>
      </c>
      <c r="AJ38" s="229">
        <v>11000</v>
      </c>
      <c r="AK38" s="229">
        <v>7500</v>
      </c>
      <c r="AL38" s="469">
        <f t="shared" si="9"/>
        <v>-0.31818181818181823</v>
      </c>
      <c r="AM38" s="594"/>
      <c r="AO38" s="437"/>
      <c r="AP38" s="475"/>
      <c r="AQ38" s="475"/>
      <c r="AR38" s="467"/>
      <c r="AS38" s="437"/>
      <c r="AT38" s="437"/>
      <c r="AU38" s="437"/>
      <c r="BG38" s="315"/>
      <c r="BH38" s="386"/>
      <c r="BI38" s="386"/>
      <c r="BO38" s="251"/>
      <c r="BP38" s="223"/>
      <c r="BQ38" s="223"/>
      <c r="BR38" s="224"/>
      <c r="BS38" s="164"/>
    </row>
    <row r="39" spans="1:71" ht="14.25">
      <c r="A39" s="593" t="s">
        <v>137</v>
      </c>
      <c r="B39" s="137" t="s">
        <v>141</v>
      </c>
      <c r="C39" s="226">
        <v>17500</v>
      </c>
      <c r="D39" s="226">
        <v>17000</v>
      </c>
      <c r="E39" s="226">
        <v>14000</v>
      </c>
      <c r="F39" s="226">
        <v>9000</v>
      </c>
      <c r="G39" s="226">
        <v>7500</v>
      </c>
      <c r="H39" s="406">
        <f t="shared" si="10"/>
        <v>-0.16666666666666663</v>
      </c>
      <c r="I39" s="226">
        <v>17500</v>
      </c>
      <c r="J39" s="226">
        <v>17000</v>
      </c>
      <c r="K39" s="226">
        <v>13500</v>
      </c>
      <c r="L39" s="401">
        <v>8000</v>
      </c>
      <c r="M39" s="226">
        <v>6500</v>
      </c>
      <c r="N39" s="406">
        <f t="shared" si="11"/>
        <v>-0.1875</v>
      </c>
      <c r="O39" s="226">
        <v>17500</v>
      </c>
      <c r="P39" s="226">
        <v>18000</v>
      </c>
      <c r="Q39" s="226">
        <v>13000</v>
      </c>
      <c r="R39" s="226">
        <v>10000</v>
      </c>
      <c r="S39" s="226">
        <v>8000</v>
      </c>
      <c r="T39" s="531">
        <f t="shared" si="6"/>
        <v>-0.19999999999999996</v>
      </c>
      <c r="U39" s="226">
        <v>18500</v>
      </c>
      <c r="V39" s="226">
        <v>17000</v>
      </c>
      <c r="W39" s="226">
        <v>11500</v>
      </c>
      <c r="X39" s="237">
        <v>11000</v>
      </c>
      <c r="Y39" s="226">
        <v>9000</v>
      </c>
      <c r="Z39" s="450">
        <f t="shared" si="7"/>
        <v>-0.18181818181818177</v>
      </c>
      <c r="AA39" s="226">
        <v>18750</v>
      </c>
      <c r="AB39" s="226">
        <v>17000</v>
      </c>
      <c r="AC39" s="226">
        <v>11500</v>
      </c>
      <c r="AD39" s="226">
        <v>11000</v>
      </c>
      <c r="AE39" s="226">
        <v>9000</v>
      </c>
      <c r="AF39" s="456">
        <f t="shared" si="8"/>
        <v>-0.18181818181818177</v>
      </c>
      <c r="AG39" s="226">
        <v>21500</v>
      </c>
      <c r="AH39" s="226">
        <v>17000</v>
      </c>
      <c r="AI39" s="226">
        <v>11500</v>
      </c>
      <c r="AJ39" s="226">
        <v>11000</v>
      </c>
      <c r="AK39" s="226">
        <v>9000</v>
      </c>
      <c r="AL39" s="468">
        <f t="shared" si="9"/>
        <v>-0.18181818181818177</v>
      </c>
      <c r="AM39" s="593" t="s">
        <v>137</v>
      </c>
      <c r="AO39" s="437"/>
      <c r="AP39" s="475"/>
      <c r="AQ39" s="475"/>
      <c r="AR39" s="467"/>
      <c r="AS39" s="437"/>
      <c r="AT39" s="437"/>
      <c r="AU39" s="437"/>
      <c r="BG39" s="315"/>
      <c r="BH39" s="386"/>
      <c r="BI39" s="386"/>
      <c r="BO39" s="251"/>
      <c r="BP39" s="223"/>
      <c r="BQ39" s="223"/>
      <c r="BR39" s="224"/>
      <c r="BS39" s="164"/>
    </row>
    <row r="40" spans="1:71" ht="14.25">
      <c r="A40" s="594"/>
      <c r="B40" s="138" t="s">
        <v>140</v>
      </c>
      <c r="C40" s="229">
        <v>19000</v>
      </c>
      <c r="D40" s="229">
        <v>20000</v>
      </c>
      <c r="E40" s="229">
        <v>16000</v>
      </c>
      <c r="F40" s="229">
        <v>10500</v>
      </c>
      <c r="G40" s="229">
        <v>9250</v>
      </c>
      <c r="H40" s="408">
        <f t="shared" si="10"/>
        <v>-0.11904761904761907</v>
      </c>
      <c r="I40" s="229">
        <v>19000</v>
      </c>
      <c r="J40" s="229">
        <v>20000</v>
      </c>
      <c r="K40" s="229">
        <v>16000</v>
      </c>
      <c r="L40" s="402">
        <v>9500</v>
      </c>
      <c r="M40" s="229">
        <v>8500</v>
      </c>
      <c r="N40" s="408">
        <f t="shared" si="11"/>
        <v>-0.10526315789473684</v>
      </c>
      <c r="O40" s="229">
        <v>19000</v>
      </c>
      <c r="P40" s="229">
        <v>19500</v>
      </c>
      <c r="Q40" s="229">
        <v>15000</v>
      </c>
      <c r="R40" s="229">
        <v>11000</v>
      </c>
      <c r="S40" s="229">
        <v>9000</v>
      </c>
      <c r="T40" s="441">
        <f t="shared" si="6"/>
        <v>-0.18181818181818177</v>
      </c>
      <c r="U40" s="229">
        <v>20000</v>
      </c>
      <c r="V40" s="229">
        <v>19500</v>
      </c>
      <c r="W40" s="229">
        <v>13500</v>
      </c>
      <c r="X40" s="238">
        <v>12000</v>
      </c>
      <c r="Y40" s="229">
        <v>10000</v>
      </c>
      <c r="Z40" s="451">
        <f t="shared" si="7"/>
        <v>-0.16666666666666663</v>
      </c>
      <c r="AA40" s="229">
        <v>21500</v>
      </c>
      <c r="AB40" s="229">
        <v>19000</v>
      </c>
      <c r="AC40" s="229">
        <v>13500</v>
      </c>
      <c r="AD40" s="229">
        <v>13000</v>
      </c>
      <c r="AE40" s="229">
        <v>11000</v>
      </c>
      <c r="AF40" s="457">
        <f t="shared" si="8"/>
        <v>-0.15384615384615385</v>
      </c>
      <c r="AG40" s="229">
        <v>23000</v>
      </c>
      <c r="AH40" s="229">
        <v>19000</v>
      </c>
      <c r="AI40" s="229">
        <v>13500</v>
      </c>
      <c r="AJ40" s="229">
        <v>13000</v>
      </c>
      <c r="AK40" s="229">
        <v>11000</v>
      </c>
      <c r="AL40" s="469">
        <f t="shared" si="9"/>
        <v>-0.15384615384615385</v>
      </c>
      <c r="AM40" s="594"/>
      <c r="AO40" s="437"/>
      <c r="AP40" s="475"/>
      <c r="AQ40" s="475"/>
      <c r="AR40" s="467"/>
      <c r="AS40" s="437"/>
      <c r="AT40" s="437"/>
      <c r="AU40" s="437"/>
      <c r="BG40" s="315"/>
      <c r="BH40" s="386"/>
      <c r="BI40" s="386"/>
      <c r="BO40" s="251"/>
      <c r="BP40" s="223"/>
      <c r="BQ40" s="223"/>
      <c r="BR40" s="224"/>
      <c r="BS40" s="164"/>
    </row>
    <row r="41" spans="1:71" ht="12.75" customHeight="1">
      <c r="A41" s="593" t="s">
        <v>157</v>
      </c>
      <c r="B41" s="137" t="s">
        <v>141</v>
      </c>
      <c r="C41" s="234">
        <v>17500</v>
      </c>
      <c r="D41" s="234">
        <v>17000</v>
      </c>
      <c r="E41" s="234">
        <v>14000</v>
      </c>
      <c r="F41" s="234">
        <v>8500</v>
      </c>
      <c r="G41" s="234">
        <v>7500</v>
      </c>
      <c r="H41" s="406">
        <f t="shared" si="10"/>
        <v>-0.11764705882352944</v>
      </c>
      <c r="I41" s="234">
        <v>17500</v>
      </c>
      <c r="J41" s="234">
        <v>18500</v>
      </c>
      <c r="K41" s="234">
        <v>13500</v>
      </c>
      <c r="L41" s="403">
        <v>8000</v>
      </c>
      <c r="M41" s="234">
        <v>6250</v>
      </c>
      <c r="N41" s="406">
        <f t="shared" si="11"/>
        <v>-0.21875</v>
      </c>
      <c r="O41" s="234">
        <v>17500</v>
      </c>
      <c r="P41" s="234">
        <v>18000</v>
      </c>
      <c r="Q41" s="234">
        <v>13000</v>
      </c>
      <c r="R41" s="234">
        <v>9500</v>
      </c>
      <c r="S41" s="234">
        <v>7750</v>
      </c>
      <c r="T41" s="442">
        <f t="shared" si="6"/>
        <v>-0.1842105263157895</v>
      </c>
      <c r="U41" s="234">
        <v>18750</v>
      </c>
      <c r="V41" s="234">
        <v>17500</v>
      </c>
      <c r="W41" s="234">
        <v>12000</v>
      </c>
      <c r="X41" s="239">
        <v>10500</v>
      </c>
      <c r="Y41" s="234">
        <v>9000</v>
      </c>
      <c r="Z41" s="452">
        <f t="shared" si="7"/>
        <v>-0.1428571428571429</v>
      </c>
      <c r="AA41" s="234">
        <v>20000</v>
      </c>
      <c r="AB41" s="234">
        <v>18000</v>
      </c>
      <c r="AC41" s="234">
        <v>12000</v>
      </c>
      <c r="AD41" s="234">
        <v>12000</v>
      </c>
      <c r="AE41" s="234">
        <v>9500</v>
      </c>
      <c r="AF41" s="458">
        <f t="shared" si="8"/>
        <v>-0.20833333333333337</v>
      </c>
      <c r="AG41" s="234">
        <v>21000</v>
      </c>
      <c r="AH41" s="234">
        <v>18000</v>
      </c>
      <c r="AI41" s="234">
        <v>12000</v>
      </c>
      <c r="AJ41" s="234">
        <v>11500</v>
      </c>
      <c r="AK41" s="234">
        <v>8500</v>
      </c>
      <c r="AL41" s="470">
        <f t="shared" si="9"/>
        <v>-0.26086956521739135</v>
      </c>
      <c r="AM41" s="593" t="s">
        <v>157</v>
      </c>
      <c r="AO41" s="437"/>
      <c r="AP41" s="475"/>
      <c r="AQ41" s="475"/>
      <c r="AR41" s="467"/>
      <c r="AS41" s="437"/>
      <c r="AT41" s="437"/>
      <c r="AU41" s="437"/>
      <c r="BG41" s="315"/>
      <c r="BH41" s="386"/>
      <c r="BI41" s="386"/>
      <c r="BO41" s="251"/>
      <c r="BP41" s="223"/>
      <c r="BQ41" s="223"/>
      <c r="BR41" s="224"/>
      <c r="BS41" s="164"/>
    </row>
    <row r="42" spans="1:71" ht="14.25">
      <c r="A42" s="594"/>
      <c r="B42" s="138" t="s">
        <v>140</v>
      </c>
      <c r="C42" s="234">
        <v>19000</v>
      </c>
      <c r="D42" s="234">
        <v>20000</v>
      </c>
      <c r="E42" s="234">
        <v>16500</v>
      </c>
      <c r="F42" s="234">
        <v>10000</v>
      </c>
      <c r="G42" s="234">
        <v>8500</v>
      </c>
      <c r="H42" s="408">
        <f t="shared" si="10"/>
        <v>-0.15000000000000002</v>
      </c>
      <c r="I42" s="234">
        <v>19000</v>
      </c>
      <c r="J42" s="234">
        <v>20000</v>
      </c>
      <c r="K42" s="234">
        <v>16000</v>
      </c>
      <c r="L42" s="403">
        <v>9000</v>
      </c>
      <c r="M42" s="234" t="s">
        <v>358</v>
      </c>
      <c r="N42" s="439" t="s">
        <v>357</v>
      </c>
      <c r="O42" s="234">
        <v>19000</v>
      </c>
      <c r="P42" s="234">
        <v>19500</v>
      </c>
      <c r="Q42" s="234">
        <v>15000</v>
      </c>
      <c r="R42" s="234">
        <v>10000</v>
      </c>
      <c r="S42" s="234">
        <v>8500</v>
      </c>
      <c r="T42" s="442">
        <f t="shared" si="6"/>
        <v>-0.15000000000000002</v>
      </c>
      <c r="U42" s="234">
        <v>20500</v>
      </c>
      <c r="V42" s="234">
        <v>20000</v>
      </c>
      <c r="W42" s="234">
        <v>13000</v>
      </c>
      <c r="X42" s="239">
        <v>11000</v>
      </c>
      <c r="Y42" s="234">
        <v>10500</v>
      </c>
      <c r="Z42" s="452">
        <f t="shared" si="7"/>
        <v>-0.045454545454545414</v>
      </c>
      <c r="AA42" s="234">
        <v>22500</v>
      </c>
      <c r="AB42" s="234">
        <v>19500</v>
      </c>
      <c r="AC42" s="234">
        <v>13000</v>
      </c>
      <c r="AD42" s="234">
        <v>13500</v>
      </c>
      <c r="AE42" s="234">
        <v>10500</v>
      </c>
      <c r="AF42" s="458">
        <f t="shared" si="8"/>
        <v>-0.2222222222222222</v>
      </c>
      <c r="AG42" s="234">
        <v>23000</v>
      </c>
      <c r="AH42" s="234">
        <v>19500</v>
      </c>
      <c r="AI42" s="234">
        <v>13000</v>
      </c>
      <c r="AJ42" s="234">
        <v>13000</v>
      </c>
      <c r="AK42" s="234">
        <v>9500</v>
      </c>
      <c r="AL42" s="470">
        <f t="shared" si="9"/>
        <v>-0.2692307692307693</v>
      </c>
      <c r="AM42" s="594"/>
      <c r="AO42" s="437"/>
      <c r="AP42" s="475"/>
      <c r="AQ42" s="475"/>
      <c r="AR42" s="467"/>
      <c r="AS42" s="437"/>
      <c r="AT42" s="437"/>
      <c r="AU42" s="437"/>
      <c r="BG42" s="315"/>
      <c r="BH42" s="386"/>
      <c r="BI42" s="386"/>
      <c r="BO42" s="251"/>
      <c r="BP42" s="223"/>
      <c r="BQ42" s="223"/>
      <c r="BR42" s="224"/>
      <c r="BS42" s="164"/>
    </row>
    <row r="43" spans="1:71" ht="14.25">
      <c r="A43" s="593" t="s">
        <v>64</v>
      </c>
      <c r="B43" s="137" t="s">
        <v>141</v>
      </c>
      <c r="C43" s="226">
        <v>19000</v>
      </c>
      <c r="D43" s="226">
        <v>20500</v>
      </c>
      <c r="E43" s="226">
        <v>16500</v>
      </c>
      <c r="F43" s="226">
        <v>10000</v>
      </c>
      <c r="G43" s="226">
        <v>7500</v>
      </c>
      <c r="H43" s="527">
        <f t="shared" si="10"/>
        <v>-0.25</v>
      </c>
      <c r="I43" s="226">
        <v>19000</v>
      </c>
      <c r="J43" s="226">
        <v>21500</v>
      </c>
      <c r="K43" s="226">
        <v>16000</v>
      </c>
      <c r="L43" s="401">
        <v>9000</v>
      </c>
      <c r="M43" s="226">
        <v>6500</v>
      </c>
      <c r="N43" s="527">
        <f t="shared" si="11"/>
        <v>-0.2777777777777778</v>
      </c>
      <c r="O43" s="226">
        <v>19000</v>
      </c>
      <c r="P43" s="226">
        <v>20500</v>
      </c>
      <c r="Q43" s="226">
        <v>15000</v>
      </c>
      <c r="R43" s="226">
        <v>11000</v>
      </c>
      <c r="S43" s="226">
        <v>8000</v>
      </c>
      <c r="T43" s="440">
        <f t="shared" si="6"/>
        <v>-0.2727272727272727</v>
      </c>
      <c r="U43" s="226">
        <v>20500</v>
      </c>
      <c r="V43" s="226">
        <v>20500</v>
      </c>
      <c r="W43" s="226">
        <v>13500</v>
      </c>
      <c r="X43" s="237">
        <v>12000</v>
      </c>
      <c r="Y43" s="226">
        <v>10000</v>
      </c>
      <c r="Z43" s="450">
        <f t="shared" si="7"/>
        <v>-0.16666666666666663</v>
      </c>
      <c r="AA43" s="226">
        <v>22000</v>
      </c>
      <c r="AB43" s="226">
        <v>21000</v>
      </c>
      <c r="AC43" s="226">
        <v>13500</v>
      </c>
      <c r="AD43" s="226">
        <v>13000</v>
      </c>
      <c r="AE43" s="226">
        <v>11000</v>
      </c>
      <c r="AF43" s="456">
        <f t="shared" si="8"/>
        <v>-0.15384615384615385</v>
      </c>
      <c r="AG43" s="226">
        <v>23000</v>
      </c>
      <c r="AH43" s="226">
        <v>21000</v>
      </c>
      <c r="AI43" s="226">
        <v>13500</v>
      </c>
      <c r="AJ43" s="226">
        <v>13000</v>
      </c>
      <c r="AK43" s="226">
        <v>9000</v>
      </c>
      <c r="AL43" s="468">
        <f t="shared" si="9"/>
        <v>-0.3076923076923077</v>
      </c>
      <c r="AM43" s="593" t="s">
        <v>64</v>
      </c>
      <c r="AO43" s="437"/>
      <c r="AP43" s="475"/>
      <c r="AQ43" s="475"/>
      <c r="AR43" s="467"/>
      <c r="AS43" s="437"/>
      <c r="AT43" s="437"/>
      <c r="AU43" s="437"/>
      <c r="BG43" s="315"/>
      <c r="BH43" s="386"/>
      <c r="BI43" s="386"/>
      <c r="BO43" s="251"/>
      <c r="BP43" s="223"/>
      <c r="BQ43" s="223"/>
      <c r="BR43" s="224"/>
      <c r="BS43" s="164"/>
    </row>
    <row r="44" spans="1:71" ht="14.25">
      <c r="A44" s="594"/>
      <c r="B44" s="138" t="s">
        <v>140</v>
      </c>
      <c r="C44" s="229">
        <v>21000</v>
      </c>
      <c r="D44" s="229">
        <v>21500</v>
      </c>
      <c r="E44" s="229">
        <v>18000</v>
      </c>
      <c r="F44" s="229">
        <v>11000</v>
      </c>
      <c r="G44" s="229">
        <v>9000</v>
      </c>
      <c r="H44" s="408">
        <f t="shared" si="10"/>
        <v>-0.18181818181818177</v>
      </c>
      <c r="I44" s="229">
        <v>21000</v>
      </c>
      <c r="J44" s="229">
        <v>22500</v>
      </c>
      <c r="K44" s="229">
        <v>16500</v>
      </c>
      <c r="L44" s="402">
        <v>10000</v>
      </c>
      <c r="M44" s="532" t="s">
        <v>358</v>
      </c>
      <c r="N44" s="529" t="s">
        <v>357</v>
      </c>
      <c r="O44" s="229">
        <v>21000</v>
      </c>
      <c r="P44" s="229">
        <v>22500</v>
      </c>
      <c r="Q44" s="229">
        <v>16000</v>
      </c>
      <c r="R44" s="229">
        <v>11000</v>
      </c>
      <c r="S44" s="229">
        <v>9000</v>
      </c>
      <c r="T44" s="441">
        <f t="shared" si="6"/>
        <v>-0.18181818181818177</v>
      </c>
      <c r="U44" s="229">
        <v>22500</v>
      </c>
      <c r="V44" s="229">
        <v>22000</v>
      </c>
      <c r="W44" s="229">
        <v>15000</v>
      </c>
      <c r="X44" s="238">
        <v>13000</v>
      </c>
      <c r="Y44" s="229">
        <v>11000</v>
      </c>
      <c r="Z44" s="451">
        <f t="shared" si="7"/>
        <v>-0.15384615384615385</v>
      </c>
      <c r="AA44" s="229">
        <v>23500</v>
      </c>
      <c r="AB44" s="229">
        <v>22500</v>
      </c>
      <c r="AC44" s="229">
        <v>15000</v>
      </c>
      <c r="AD44" s="229">
        <v>14000</v>
      </c>
      <c r="AE44" s="229">
        <v>11500</v>
      </c>
      <c r="AF44" s="457">
        <f t="shared" si="8"/>
        <v>-0.1785714285714286</v>
      </c>
      <c r="AG44" s="229">
        <v>24000</v>
      </c>
      <c r="AH44" s="229">
        <v>22500</v>
      </c>
      <c r="AI44" s="229">
        <v>16000</v>
      </c>
      <c r="AJ44" s="229">
        <v>13000</v>
      </c>
      <c r="AK44" s="229">
        <v>11500</v>
      </c>
      <c r="AL44" s="469">
        <f t="shared" si="9"/>
        <v>-0.11538461538461542</v>
      </c>
      <c r="AM44" s="594"/>
      <c r="AO44" s="437"/>
      <c r="AP44" s="475"/>
      <c r="AQ44" s="475"/>
      <c r="AR44" s="467"/>
      <c r="AS44" s="437"/>
      <c r="AT44" s="437"/>
      <c r="AU44" s="437"/>
      <c r="BG44" s="315"/>
      <c r="BH44" s="386"/>
      <c r="BI44" s="386"/>
      <c r="BO44" s="251"/>
      <c r="BP44" s="223"/>
      <c r="BQ44" s="223"/>
      <c r="BR44" s="224"/>
      <c r="BS44" s="164"/>
    </row>
    <row r="45" spans="1:71" ht="14.25">
      <c r="A45" s="593" t="s">
        <v>65</v>
      </c>
      <c r="B45" s="137" t="s">
        <v>141</v>
      </c>
      <c r="C45" s="226">
        <v>19000</v>
      </c>
      <c r="D45" s="226">
        <v>20000</v>
      </c>
      <c r="E45" s="226">
        <v>15000</v>
      </c>
      <c r="F45" s="226">
        <v>7750</v>
      </c>
      <c r="G45" s="226">
        <v>7250</v>
      </c>
      <c r="H45" s="406">
        <f t="shared" si="10"/>
        <v>-0.06451612903225812</v>
      </c>
      <c r="I45" s="226">
        <v>19000</v>
      </c>
      <c r="J45" s="226">
        <v>20000</v>
      </c>
      <c r="K45" s="226">
        <v>14000</v>
      </c>
      <c r="L45" s="401">
        <v>7750</v>
      </c>
      <c r="M45" s="226">
        <v>5750</v>
      </c>
      <c r="N45" s="527">
        <f t="shared" si="11"/>
        <v>-0.25806451612903225</v>
      </c>
      <c r="O45" s="226">
        <v>19000</v>
      </c>
      <c r="P45" s="226">
        <v>19000</v>
      </c>
      <c r="Q45" s="226">
        <v>13000</v>
      </c>
      <c r="R45" s="226">
        <v>8500</v>
      </c>
      <c r="S45" s="226">
        <v>7750</v>
      </c>
      <c r="T45" s="440">
        <f t="shared" si="6"/>
        <v>-0.08823529411764708</v>
      </c>
      <c r="U45" s="226">
        <v>20500</v>
      </c>
      <c r="V45" s="226">
        <v>19000</v>
      </c>
      <c r="W45" s="226">
        <v>13000</v>
      </c>
      <c r="X45" s="237">
        <v>9500</v>
      </c>
      <c r="Y45" s="226">
        <v>8000</v>
      </c>
      <c r="Z45" s="450">
        <f t="shared" si="7"/>
        <v>-0.1578947368421053</v>
      </c>
      <c r="AA45" s="226">
        <v>22000</v>
      </c>
      <c r="AB45" s="226">
        <v>19000</v>
      </c>
      <c r="AC45" s="226">
        <v>13000</v>
      </c>
      <c r="AD45" s="226">
        <v>11000</v>
      </c>
      <c r="AE45" s="226">
        <v>9000</v>
      </c>
      <c r="AF45" s="456">
        <f t="shared" si="8"/>
        <v>-0.18181818181818177</v>
      </c>
      <c r="AG45" s="226">
        <v>23000</v>
      </c>
      <c r="AH45" s="226">
        <v>19000</v>
      </c>
      <c r="AI45" s="226">
        <v>13000</v>
      </c>
      <c r="AJ45" s="226">
        <v>11000</v>
      </c>
      <c r="AK45" s="226">
        <v>9000</v>
      </c>
      <c r="AL45" s="468">
        <f t="shared" si="9"/>
        <v>-0.18181818181818177</v>
      </c>
      <c r="AM45" s="593" t="s">
        <v>65</v>
      </c>
      <c r="AO45" s="437"/>
      <c r="AP45" s="475"/>
      <c r="AQ45" s="475"/>
      <c r="AR45" s="467"/>
      <c r="AS45" s="437"/>
      <c r="AT45" s="437"/>
      <c r="AU45" s="437"/>
      <c r="BG45" s="315"/>
      <c r="BH45" s="386"/>
      <c r="BI45" s="386"/>
      <c r="BO45" s="251"/>
      <c r="BP45" s="223"/>
      <c r="BQ45" s="223"/>
      <c r="BR45" s="224"/>
      <c r="BS45" s="164"/>
    </row>
    <row r="46" spans="1:71" ht="14.25">
      <c r="A46" s="594"/>
      <c r="B46" s="138" t="s">
        <v>140</v>
      </c>
      <c r="C46" s="229">
        <v>21000</v>
      </c>
      <c r="D46" s="229">
        <v>21000</v>
      </c>
      <c r="E46" s="229">
        <v>17000</v>
      </c>
      <c r="F46" s="229">
        <v>9500</v>
      </c>
      <c r="G46" s="229">
        <v>8500</v>
      </c>
      <c r="H46" s="408">
        <f t="shared" si="10"/>
        <v>-0.10526315789473684</v>
      </c>
      <c r="I46" s="229">
        <v>21000</v>
      </c>
      <c r="J46" s="229">
        <v>21000</v>
      </c>
      <c r="K46" s="229">
        <v>15000</v>
      </c>
      <c r="L46" s="402">
        <v>8000</v>
      </c>
      <c r="M46" s="532" t="s">
        <v>358</v>
      </c>
      <c r="N46" s="439" t="s">
        <v>357</v>
      </c>
      <c r="O46" s="229">
        <v>21000</v>
      </c>
      <c r="P46" s="229">
        <v>21000</v>
      </c>
      <c r="Q46" s="229">
        <v>15000</v>
      </c>
      <c r="R46" s="229">
        <v>9500</v>
      </c>
      <c r="S46" s="229">
        <v>8500</v>
      </c>
      <c r="T46" s="441">
        <f t="shared" si="6"/>
        <v>-0.10526315789473684</v>
      </c>
      <c r="U46" s="229">
        <v>21000</v>
      </c>
      <c r="V46" s="229">
        <v>21000</v>
      </c>
      <c r="W46" s="229">
        <v>13000</v>
      </c>
      <c r="X46" s="238">
        <v>11000</v>
      </c>
      <c r="Y46" s="229">
        <v>9500</v>
      </c>
      <c r="Z46" s="451">
        <f t="shared" si="7"/>
        <v>-0.13636363636363635</v>
      </c>
      <c r="AA46" s="229">
        <v>22500</v>
      </c>
      <c r="AB46" s="229">
        <v>21000</v>
      </c>
      <c r="AC46" s="229">
        <v>13000</v>
      </c>
      <c r="AD46" s="229">
        <v>13000</v>
      </c>
      <c r="AE46" s="229">
        <v>11000</v>
      </c>
      <c r="AF46" s="457">
        <f t="shared" si="8"/>
        <v>-0.15384615384615385</v>
      </c>
      <c r="AG46" s="229">
        <v>23000</v>
      </c>
      <c r="AH46" s="229">
        <v>21000</v>
      </c>
      <c r="AI46" s="229">
        <v>13000</v>
      </c>
      <c r="AJ46" s="229">
        <v>13000</v>
      </c>
      <c r="AK46" s="229">
        <v>10500</v>
      </c>
      <c r="AL46" s="469">
        <f t="shared" si="9"/>
        <v>-0.1923076923076923</v>
      </c>
      <c r="AM46" s="594"/>
      <c r="AO46" s="437"/>
      <c r="AP46" s="475"/>
      <c r="AQ46" s="475"/>
      <c r="AR46" s="467"/>
      <c r="AS46" s="437"/>
      <c r="AT46" s="437"/>
      <c r="AU46" s="437"/>
      <c r="BG46" s="315"/>
      <c r="BH46" s="386"/>
      <c r="BI46" s="386"/>
      <c r="BO46" s="251"/>
      <c r="BP46" s="223"/>
      <c r="BQ46" s="223"/>
      <c r="BR46" s="224"/>
      <c r="BS46" s="164"/>
    </row>
    <row r="47" spans="1:71" ht="14.25">
      <c r="A47" s="136" t="s">
        <v>66</v>
      </c>
      <c r="B47" s="137" t="s">
        <v>141</v>
      </c>
      <c r="C47" s="226">
        <v>14500</v>
      </c>
      <c r="D47" s="226">
        <v>14000</v>
      </c>
      <c r="E47" s="226">
        <v>11000</v>
      </c>
      <c r="F47" s="226">
        <v>7500</v>
      </c>
      <c r="G47" s="226">
        <v>6500</v>
      </c>
      <c r="H47" s="409">
        <f t="shared" si="10"/>
        <v>-0.1333333333333333</v>
      </c>
      <c r="I47" s="226">
        <v>14500</v>
      </c>
      <c r="J47" s="226">
        <v>14000</v>
      </c>
      <c r="K47" s="226">
        <v>10000</v>
      </c>
      <c r="L47" s="401">
        <v>7000</v>
      </c>
      <c r="M47" s="226">
        <v>6500</v>
      </c>
      <c r="N47" s="409">
        <f t="shared" si="11"/>
        <v>-0.0714285714285714</v>
      </c>
      <c r="O47" s="226">
        <v>14500</v>
      </c>
      <c r="P47" s="226">
        <v>14000</v>
      </c>
      <c r="Q47" s="226">
        <v>10000</v>
      </c>
      <c r="R47" s="226">
        <v>8000</v>
      </c>
      <c r="S47" s="226">
        <v>6500</v>
      </c>
      <c r="T47" s="440">
        <f t="shared" si="6"/>
        <v>-0.1875</v>
      </c>
      <c r="U47" s="226">
        <v>15000</v>
      </c>
      <c r="V47" s="226">
        <v>13000</v>
      </c>
      <c r="W47" s="226">
        <v>9000</v>
      </c>
      <c r="X47" s="237">
        <v>9000</v>
      </c>
      <c r="Y47" s="226">
        <v>6500</v>
      </c>
      <c r="Z47" s="450">
        <f t="shared" si="7"/>
        <v>-0.2777777777777778</v>
      </c>
      <c r="AA47" s="226">
        <v>16250</v>
      </c>
      <c r="AB47" s="226">
        <v>13000</v>
      </c>
      <c r="AC47" s="226">
        <v>9000</v>
      </c>
      <c r="AD47" s="226">
        <v>10500</v>
      </c>
      <c r="AE47" s="226">
        <v>7000</v>
      </c>
      <c r="AF47" s="456">
        <f t="shared" si="8"/>
        <v>-0.33333333333333337</v>
      </c>
      <c r="AG47" s="226">
        <v>16500</v>
      </c>
      <c r="AH47" s="226">
        <v>12000</v>
      </c>
      <c r="AI47" s="226">
        <v>9000</v>
      </c>
      <c r="AJ47" s="226">
        <v>10000</v>
      </c>
      <c r="AK47" s="226">
        <v>7000</v>
      </c>
      <c r="AL47" s="468">
        <f t="shared" si="9"/>
        <v>-0.30000000000000004</v>
      </c>
      <c r="AM47" s="387" t="s">
        <v>66</v>
      </c>
      <c r="AN47" s="213"/>
      <c r="AP47" s="475"/>
      <c r="AQ47" s="475"/>
      <c r="AR47" s="467"/>
      <c r="AS47" s="437"/>
      <c r="AT47" s="437"/>
      <c r="AU47" s="437"/>
      <c r="BG47" s="315"/>
      <c r="BH47" s="386"/>
      <c r="BI47" s="386"/>
      <c r="BO47" s="251"/>
      <c r="BP47" s="223"/>
      <c r="BQ47" s="223"/>
      <c r="BR47" s="224"/>
      <c r="BS47" s="164"/>
    </row>
    <row r="48" spans="1:71" ht="14.25">
      <c r="A48" s="136" t="s">
        <v>52</v>
      </c>
      <c r="B48" s="140" t="s">
        <v>141</v>
      </c>
      <c r="C48" s="235">
        <v>13500</v>
      </c>
      <c r="D48" s="235">
        <v>10000</v>
      </c>
      <c r="E48" s="235">
        <v>8000</v>
      </c>
      <c r="F48" s="235">
        <v>6500</v>
      </c>
      <c r="G48" s="235">
        <v>5750</v>
      </c>
      <c r="H48" s="408">
        <f t="shared" si="10"/>
        <v>-0.11538461538461542</v>
      </c>
      <c r="I48" s="235">
        <v>13500</v>
      </c>
      <c r="J48" s="235">
        <v>11500</v>
      </c>
      <c r="K48" s="235">
        <v>8000</v>
      </c>
      <c r="L48" s="404">
        <v>6500</v>
      </c>
      <c r="M48" s="235">
        <v>5000</v>
      </c>
      <c r="N48" s="408">
        <f t="shared" si="11"/>
        <v>-0.23076923076923073</v>
      </c>
      <c r="O48" s="235">
        <v>13500</v>
      </c>
      <c r="P48" s="235">
        <v>11000</v>
      </c>
      <c r="Q48" s="235">
        <v>8000</v>
      </c>
      <c r="R48" s="235">
        <v>7500</v>
      </c>
      <c r="S48" s="235">
        <v>5500</v>
      </c>
      <c r="T48" s="443">
        <f t="shared" si="6"/>
        <v>-0.2666666666666667</v>
      </c>
      <c r="U48" s="235">
        <v>14250</v>
      </c>
      <c r="V48" s="235">
        <v>11000</v>
      </c>
      <c r="W48" s="235">
        <v>7500</v>
      </c>
      <c r="X48" s="240">
        <v>8500</v>
      </c>
      <c r="Y48" s="235">
        <v>6250</v>
      </c>
      <c r="Z48" s="453">
        <f t="shared" si="7"/>
        <v>-0.2647058823529411</v>
      </c>
      <c r="AA48" s="235">
        <v>13000</v>
      </c>
      <c r="AB48" s="235">
        <v>10000</v>
      </c>
      <c r="AC48" s="235">
        <v>7500</v>
      </c>
      <c r="AD48" s="235">
        <v>9000</v>
      </c>
      <c r="AE48" s="235">
        <v>6500</v>
      </c>
      <c r="AF48" s="459">
        <f t="shared" si="8"/>
        <v>-0.2777777777777778</v>
      </c>
      <c r="AG48" s="235">
        <v>12500</v>
      </c>
      <c r="AH48" s="235">
        <v>9000</v>
      </c>
      <c r="AI48" s="235">
        <v>7000</v>
      </c>
      <c r="AJ48" s="235">
        <v>8000</v>
      </c>
      <c r="AK48" s="235">
        <v>6500</v>
      </c>
      <c r="AL48" s="471">
        <f t="shared" si="9"/>
        <v>-0.1875</v>
      </c>
      <c r="AM48" s="387" t="s">
        <v>52</v>
      </c>
      <c r="AN48" s="213"/>
      <c r="AP48" s="475"/>
      <c r="AQ48" s="475"/>
      <c r="AR48" s="467"/>
      <c r="AS48" s="437"/>
      <c r="AT48" s="437"/>
      <c r="AU48" s="437"/>
      <c r="BG48" s="315"/>
      <c r="BH48" s="386"/>
      <c r="BI48" s="386"/>
      <c r="BO48" s="251"/>
      <c r="BP48" s="223"/>
      <c r="BQ48" s="223"/>
      <c r="BR48" s="224"/>
      <c r="BS48" s="164"/>
    </row>
    <row r="49" spans="1:71" ht="15">
      <c r="A49" s="141" t="s">
        <v>143</v>
      </c>
      <c r="B49" s="142"/>
      <c r="C49" s="236"/>
      <c r="D49" s="236"/>
      <c r="E49" s="236"/>
      <c r="F49" s="236"/>
      <c r="G49" s="236"/>
      <c r="H49" s="406"/>
      <c r="I49" s="236"/>
      <c r="J49" s="236"/>
      <c r="K49" s="236"/>
      <c r="L49" s="236"/>
      <c r="M49" s="236"/>
      <c r="N49" s="236"/>
      <c r="O49" s="236"/>
      <c r="P49" s="236"/>
      <c r="Q49" s="236"/>
      <c r="R49" s="236"/>
      <c r="S49" s="236"/>
      <c r="T49" s="236"/>
      <c r="U49" s="236"/>
      <c r="V49" s="236"/>
      <c r="W49" s="236"/>
      <c r="X49" s="241"/>
      <c r="Y49" s="236"/>
      <c r="Z49" s="454"/>
      <c r="AA49" s="236"/>
      <c r="AB49" s="236"/>
      <c r="AC49" s="236"/>
      <c r="AD49" s="236"/>
      <c r="AE49" s="236"/>
      <c r="AF49" s="454"/>
      <c r="AG49" s="236"/>
      <c r="AH49" s="236"/>
      <c r="AI49" s="236"/>
      <c r="AJ49" s="236"/>
      <c r="AK49" s="236"/>
      <c r="AL49" s="454"/>
      <c r="AM49" s="17"/>
      <c r="AN49" s="213"/>
      <c r="AO49" s="437"/>
      <c r="AP49" s="475"/>
      <c r="AQ49" s="475"/>
      <c r="AR49" s="467"/>
      <c r="AS49" s="467"/>
      <c r="AU49" s="222"/>
      <c r="BG49" s="315"/>
      <c r="BH49" s="386"/>
      <c r="BI49" s="386"/>
      <c r="BO49" s="251"/>
      <c r="BP49" s="223"/>
      <c r="BQ49" s="223"/>
      <c r="BR49" s="225"/>
      <c r="BS49" s="143"/>
    </row>
    <row r="50" spans="1:68" ht="14.25">
      <c r="A50" s="593" t="s">
        <v>67</v>
      </c>
      <c r="B50" s="137" t="s">
        <v>141</v>
      </c>
      <c r="C50" s="226">
        <v>17000</v>
      </c>
      <c r="D50" s="226">
        <v>19000</v>
      </c>
      <c r="E50" s="226">
        <v>14000</v>
      </c>
      <c r="F50" s="226">
        <v>10000</v>
      </c>
      <c r="G50" s="226">
        <v>13000</v>
      </c>
      <c r="H50" s="406">
        <f t="shared" si="10"/>
        <v>0.30000000000000004</v>
      </c>
      <c r="I50" s="226">
        <v>17000</v>
      </c>
      <c r="J50" s="226">
        <v>19500</v>
      </c>
      <c r="K50" s="226">
        <v>13500</v>
      </c>
      <c r="L50" s="401">
        <v>11500</v>
      </c>
      <c r="M50" s="226">
        <v>10750</v>
      </c>
      <c r="N50" s="406">
        <f aca="true" t="shared" si="12" ref="N50:N57">(M50/L50)-1</f>
        <v>-0.06521739130434778</v>
      </c>
      <c r="O50" s="226">
        <v>17000</v>
      </c>
      <c r="P50" s="226">
        <v>18000</v>
      </c>
      <c r="Q50" s="226">
        <v>13000</v>
      </c>
      <c r="R50" s="226">
        <v>13000</v>
      </c>
      <c r="S50" s="226">
        <v>13000</v>
      </c>
      <c r="T50" s="406">
        <f aca="true" t="shared" si="13" ref="T50:T57">(S50/R50)-1</f>
        <v>0</v>
      </c>
      <c r="U50" s="226">
        <v>20000</v>
      </c>
      <c r="V50" s="226">
        <v>19000</v>
      </c>
      <c r="W50" s="226">
        <v>12500</v>
      </c>
      <c r="X50" s="237">
        <v>16000</v>
      </c>
      <c r="Y50" s="226">
        <v>15500</v>
      </c>
      <c r="Z50" s="450">
        <f t="shared" si="7"/>
        <v>-0.03125</v>
      </c>
      <c r="AA50" s="226">
        <v>22000</v>
      </c>
      <c r="AB50" s="226">
        <v>18000</v>
      </c>
      <c r="AC50" s="226">
        <v>13000</v>
      </c>
      <c r="AD50" s="226">
        <v>20000</v>
      </c>
      <c r="AE50" s="226">
        <v>16000</v>
      </c>
      <c r="AF50" s="456">
        <f t="shared" si="8"/>
        <v>-0.19999999999999996</v>
      </c>
      <c r="AG50" s="226">
        <v>23000</v>
      </c>
      <c r="AH50" s="226">
        <v>18000</v>
      </c>
      <c r="AI50" s="226">
        <v>13000</v>
      </c>
      <c r="AJ50" s="226">
        <v>21500</v>
      </c>
      <c r="AK50" s="226">
        <v>14000</v>
      </c>
      <c r="AL50" s="468">
        <f t="shared" si="9"/>
        <v>-0.34883720930232553</v>
      </c>
      <c r="AM50" s="593" t="s">
        <v>67</v>
      </c>
      <c r="AN50" s="386"/>
      <c r="AO50" s="437"/>
      <c r="AP50" s="475"/>
      <c r="AQ50" s="475"/>
      <c r="AR50" s="467"/>
      <c r="AS50" s="467"/>
      <c r="BD50" s="315"/>
      <c r="BE50" s="386"/>
      <c r="BF50" s="386"/>
      <c r="BL50" s="251"/>
      <c r="BM50" s="223"/>
      <c r="BN50" s="223"/>
      <c r="BO50" s="224"/>
      <c r="BP50" s="164"/>
    </row>
    <row r="51" spans="1:68" ht="14.25">
      <c r="A51" s="594"/>
      <c r="B51" s="138" t="s">
        <v>140</v>
      </c>
      <c r="C51" s="229">
        <v>19000</v>
      </c>
      <c r="D51" s="229">
        <v>21000</v>
      </c>
      <c r="E51" s="229">
        <v>15500</v>
      </c>
      <c r="F51" s="229">
        <v>13000</v>
      </c>
      <c r="G51" s="229">
        <v>15500</v>
      </c>
      <c r="H51" s="408">
        <f t="shared" si="10"/>
        <v>0.1923076923076923</v>
      </c>
      <c r="I51" s="229">
        <v>19000</v>
      </c>
      <c r="J51" s="229">
        <v>22000</v>
      </c>
      <c r="K51" s="229">
        <v>16000</v>
      </c>
      <c r="L51" s="402">
        <v>13000</v>
      </c>
      <c r="M51" s="229">
        <v>13000</v>
      </c>
      <c r="N51" s="408">
        <f t="shared" si="12"/>
        <v>0</v>
      </c>
      <c r="O51" s="229">
        <v>20000</v>
      </c>
      <c r="P51" s="229">
        <v>22000</v>
      </c>
      <c r="Q51" s="229">
        <v>15000</v>
      </c>
      <c r="R51" s="229">
        <v>14500</v>
      </c>
      <c r="S51" s="229">
        <v>15000</v>
      </c>
      <c r="T51" s="408">
        <f t="shared" si="13"/>
        <v>0.034482758620689724</v>
      </c>
      <c r="U51" s="229">
        <v>22000</v>
      </c>
      <c r="V51" s="229">
        <v>20000</v>
      </c>
      <c r="W51" s="229">
        <v>14500</v>
      </c>
      <c r="X51" s="238">
        <v>16500</v>
      </c>
      <c r="Y51" s="229">
        <v>16000</v>
      </c>
      <c r="Z51" s="451">
        <f t="shared" si="7"/>
        <v>-0.030303030303030276</v>
      </c>
      <c r="AA51" s="229">
        <v>22500</v>
      </c>
      <c r="AB51" s="229">
        <v>20000</v>
      </c>
      <c r="AC51" s="229">
        <v>13500</v>
      </c>
      <c r="AD51" s="229">
        <v>21250</v>
      </c>
      <c r="AE51" s="229">
        <v>16500</v>
      </c>
      <c r="AF51" s="457">
        <f t="shared" si="8"/>
        <v>-0.22352941176470587</v>
      </c>
      <c r="AG51" s="229">
        <v>24000</v>
      </c>
      <c r="AH51" s="229">
        <v>20000</v>
      </c>
      <c r="AI51" s="229">
        <v>14500</v>
      </c>
      <c r="AJ51" s="229">
        <v>23000</v>
      </c>
      <c r="AK51" s="229">
        <v>16500</v>
      </c>
      <c r="AL51" s="469">
        <f t="shared" si="9"/>
        <v>-0.28260869565217395</v>
      </c>
      <c r="AM51" s="594"/>
      <c r="AN51" s="386"/>
      <c r="AO51" s="437"/>
      <c r="AP51" s="475"/>
      <c r="AQ51" s="475"/>
      <c r="AR51" s="467"/>
      <c r="AS51" s="467"/>
      <c r="BD51" s="315"/>
      <c r="BE51" s="386"/>
      <c r="BF51" s="386"/>
      <c r="BL51" s="251"/>
      <c r="BM51" s="223"/>
      <c r="BN51" s="223"/>
      <c r="BO51" s="224"/>
      <c r="BP51" s="164"/>
    </row>
    <row r="52" spans="1:68" ht="14.25">
      <c r="A52" s="593" t="s">
        <v>68</v>
      </c>
      <c r="B52" s="137" t="s">
        <v>141</v>
      </c>
      <c r="C52" s="226">
        <v>21000</v>
      </c>
      <c r="D52" s="226">
        <v>22000</v>
      </c>
      <c r="E52" s="226">
        <v>16000</v>
      </c>
      <c r="F52" s="226">
        <v>15500</v>
      </c>
      <c r="G52" s="226">
        <v>17000</v>
      </c>
      <c r="H52" s="406">
        <f t="shared" si="10"/>
        <v>0.09677419354838701</v>
      </c>
      <c r="I52" s="226">
        <v>21000</v>
      </c>
      <c r="J52" s="226">
        <v>22000</v>
      </c>
      <c r="K52" s="226">
        <v>16000</v>
      </c>
      <c r="L52" s="401">
        <v>15000</v>
      </c>
      <c r="M52" s="226">
        <v>15000</v>
      </c>
      <c r="N52" s="406">
        <f t="shared" si="12"/>
        <v>0</v>
      </c>
      <c r="O52" s="226">
        <v>22500</v>
      </c>
      <c r="P52" s="226">
        <v>19500</v>
      </c>
      <c r="Q52" s="226">
        <v>15000</v>
      </c>
      <c r="R52" s="226">
        <v>19000</v>
      </c>
      <c r="S52" s="226">
        <v>15000</v>
      </c>
      <c r="T52" s="406">
        <f t="shared" si="13"/>
        <v>-0.21052631578947367</v>
      </c>
      <c r="U52" s="226">
        <v>23500</v>
      </c>
      <c r="V52" s="226">
        <v>22000</v>
      </c>
      <c r="W52" s="226">
        <v>15000</v>
      </c>
      <c r="X52" s="237">
        <v>23000</v>
      </c>
      <c r="Y52" s="226">
        <v>17500</v>
      </c>
      <c r="Z52" s="450">
        <f t="shared" si="7"/>
        <v>-0.23913043478260865</v>
      </c>
      <c r="AA52" s="226">
        <v>24500</v>
      </c>
      <c r="AB52" s="226">
        <v>21000</v>
      </c>
      <c r="AC52" s="226">
        <v>15000</v>
      </c>
      <c r="AD52" s="226">
        <v>24000</v>
      </c>
      <c r="AE52" s="226">
        <v>18000</v>
      </c>
      <c r="AF52" s="456">
        <f t="shared" si="8"/>
        <v>-0.25</v>
      </c>
      <c r="AG52" s="226">
        <v>25000</v>
      </c>
      <c r="AH52" s="226">
        <v>21000</v>
      </c>
      <c r="AI52" s="226">
        <v>15000</v>
      </c>
      <c r="AJ52" s="226">
        <v>25000</v>
      </c>
      <c r="AK52" s="226">
        <v>17000</v>
      </c>
      <c r="AL52" s="468">
        <f t="shared" si="9"/>
        <v>-0.31999999999999995</v>
      </c>
      <c r="AM52" s="593" t="s">
        <v>68</v>
      </c>
      <c r="AN52" s="386"/>
      <c r="AO52" s="386"/>
      <c r="AP52" s="475"/>
      <c r="AQ52" s="475"/>
      <c r="AR52" s="467"/>
      <c r="AS52" s="467"/>
      <c r="BD52" s="315"/>
      <c r="BE52" s="386"/>
      <c r="BF52" s="386"/>
      <c r="BL52" s="251"/>
      <c r="BM52" s="223"/>
      <c r="BN52" s="223"/>
      <c r="BO52" s="224"/>
      <c r="BP52" s="164"/>
    </row>
    <row r="53" spans="1:68" ht="14.25">
      <c r="A53" s="594"/>
      <c r="B53" s="138" t="s">
        <v>140</v>
      </c>
      <c r="C53" s="229">
        <v>21000</v>
      </c>
      <c r="D53" s="229">
        <v>22000</v>
      </c>
      <c r="E53" s="229">
        <v>17500</v>
      </c>
      <c r="F53" s="229">
        <v>14500</v>
      </c>
      <c r="G53" s="229">
        <v>19000</v>
      </c>
      <c r="H53" s="408">
        <f t="shared" si="10"/>
        <v>0.31034482758620685</v>
      </c>
      <c r="I53" s="229">
        <v>21000</v>
      </c>
      <c r="J53" s="229">
        <v>22000</v>
      </c>
      <c r="K53" s="229">
        <v>17000</v>
      </c>
      <c r="L53" s="402">
        <v>16000</v>
      </c>
      <c r="M53" s="229">
        <v>16000</v>
      </c>
      <c r="N53" s="408">
        <f t="shared" si="12"/>
        <v>0</v>
      </c>
      <c r="O53" s="229">
        <v>22500</v>
      </c>
      <c r="P53" s="229">
        <v>22000</v>
      </c>
      <c r="Q53" s="229">
        <v>16000</v>
      </c>
      <c r="R53" s="229">
        <v>19000</v>
      </c>
      <c r="S53" s="229">
        <v>16000</v>
      </c>
      <c r="T53" s="408">
        <f t="shared" si="13"/>
        <v>-0.1578947368421053</v>
      </c>
      <c r="U53" s="229">
        <v>26000</v>
      </c>
      <c r="V53" s="229">
        <v>22000</v>
      </c>
      <c r="W53" s="229">
        <v>15000</v>
      </c>
      <c r="X53" s="238">
        <v>24000</v>
      </c>
      <c r="Y53" s="229">
        <v>18000</v>
      </c>
      <c r="Z53" s="451">
        <f t="shared" si="7"/>
        <v>-0.25</v>
      </c>
      <c r="AA53" s="229">
        <v>25500</v>
      </c>
      <c r="AB53" s="229">
        <v>23000</v>
      </c>
      <c r="AC53" s="229">
        <v>16500</v>
      </c>
      <c r="AD53" s="229">
        <v>25000</v>
      </c>
      <c r="AE53" s="229">
        <v>19500</v>
      </c>
      <c r="AF53" s="457">
        <f t="shared" si="8"/>
        <v>-0.21999999999999997</v>
      </c>
      <c r="AG53" s="229">
        <v>26000</v>
      </c>
      <c r="AH53" s="229">
        <v>23000</v>
      </c>
      <c r="AI53" s="229">
        <v>16500</v>
      </c>
      <c r="AJ53" s="229">
        <v>27500</v>
      </c>
      <c r="AK53" s="229">
        <v>19000</v>
      </c>
      <c r="AL53" s="469">
        <f t="shared" si="9"/>
        <v>-0.3090909090909091</v>
      </c>
      <c r="AM53" s="594"/>
      <c r="AN53" s="386"/>
      <c r="AO53" s="386"/>
      <c r="AP53" s="475"/>
      <c r="AQ53" s="475"/>
      <c r="AR53" s="467"/>
      <c r="AS53" s="467"/>
      <c r="BD53" s="315"/>
      <c r="BE53" s="386"/>
      <c r="BF53" s="386"/>
      <c r="BL53" s="251"/>
      <c r="BM53" s="223"/>
      <c r="BN53" s="223"/>
      <c r="BO53" s="224"/>
      <c r="BP53" s="164"/>
    </row>
    <row r="54" spans="1:68" ht="14.25">
      <c r="A54" s="593" t="s">
        <v>53</v>
      </c>
      <c r="B54" s="137" t="s">
        <v>141</v>
      </c>
      <c r="C54" s="226">
        <v>15500</v>
      </c>
      <c r="D54" s="226">
        <v>12000</v>
      </c>
      <c r="E54" s="226">
        <v>11000</v>
      </c>
      <c r="F54" s="226">
        <v>8000</v>
      </c>
      <c r="G54" s="444" t="s">
        <v>193</v>
      </c>
      <c r="H54" s="446" t="s">
        <v>357</v>
      </c>
      <c r="I54" s="226">
        <v>15500</v>
      </c>
      <c r="J54" s="226">
        <v>12500</v>
      </c>
      <c r="K54" s="226">
        <v>11000</v>
      </c>
      <c r="L54" s="401">
        <v>8000</v>
      </c>
      <c r="M54" s="444" t="s">
        <v>193</v>
      </c>
      <c r="N54" s="446" t="s">
        <v>357</v>
      </c>
      <c r="O54" s="226">
        <v>15500</v>
      </c>
      <c r="P54" s="226">
        <v>12500</v>
      </c>
      <c r="Q54" s="226">
        <v>11000</v>
      </c>
      <c r="R54" s="226">
        <v>9500</v>
      </c>
      <c r="S54" s="444" t="s">
        <v>193</v>
      </c>
      <c r="T54" s="446" t="s">
        <v>357</v>
      </c>
      <c r="U54" s="226">
        <v>16750</v>
      </c>
      <c r="V54" s="226">
        <v>12500</v>
      </c>
      <c r="W54" s="226">
        <v>11000</v>
      </c>
      <c r="X54" s="237">
        <v>10500</v>
      </c>
      <c r="Y54" s="226">
        <v>11000</v>
      </c>
      <c r="Z54" s="450">
        <f t="shared" si="7"/>
        <v>0.04761904761904767</v>
      </c>
      <c r="AA54" s="226">
        <v>16750</v>
      </c>
      <c r="AB54" s="226">
        <v>12500</v>
      </c>
      <c r="AC54" s="226">
        <v>11000</v>
      </c>
      <c r="AD54" s="597" t="s">
        <v>306</v>
      </c>
      <c r="AE54" s="226">
        <v>11000</v>
      </c>
      <c r="AF54" s="456"/>
      <c r="AG54" s="226">
        <v>17000</v>
      </c>
      <c r="AH54" s="226">
        <v>12000</v>
      </c>
      <c r="AI54" s="226">
        <v>11000</v>
      </c>
      <c r="AJ54" s="597" t="s">
        <v>306</v>
      </c>
      <c r="AK54" s="226">
        <v>11000</v>
      </c>
      <c r="AL54" s="468"/>
      <c r="AM54" s="593" t="s">
        <v>53</v>
      </c>
      <c r="AN54" s="386"/>
      <c r="AO54" s="386"/>
      <c r="AP54" s="475"/>
      <c r="AQ54" s="475"/>
      <c r="AR54" s="467"/>
      <c r="AS54" s="467"/>
      <c r="BD54" s="315"/>
      <c r="BE54" s="386"/>
      <c r="BF54" s="386"/>
      <c r="BL54" s="251"/>
      <c r="BM54" s="223"/>
      <c r="BN54" s="223"/>
      <c r="BO54" s="224"/>
      <c r="BP54" s="164"/>
    </row>
    <row r="55" spans="1:68" ht="14.25">
      <c r="A55" s="594"/>
      <c r="B55" s="138" t="s">
        <v>140</v>
      </c>
      <c r="C55" s="229">
        <v>15500</v>
      </c>
      <c r="D55" s="229">
        <v>13500</v>
      </c>
      <c r="E55" s="229">
        <v>13500</v>
      </c>
      <c r="F55" s="229">
        <v>9000</v>
      </c>
      <c r="G55" s="445" t="s">
        <v>193</v>
      </c>
      <c r="H55" s="447" t="s">
        <v>357</v>
      </c>
      <c r="I55" s="229">
        <v>15500</v>
      </c>
      <c r="J55" s="229">
        <v>14000</v>
      </c>
      <c r="K55" s="229">
        <v>13000</v>
      </c>
      <c r="L55" s="402">
        <v>9000</v>
      </c>
      <c r="M55" s="445" t="s">
        <v>193</v>
      </c>
      <c r="N55" s="447" t="s">
        <v>357</v>
      </c>
      <c r="O55" s="229">
        <v>16000</v>
      </c>
      <c r="P55" s="229">
        <v>14000</v>
      </c>
      <c r="Q55" s="229">
        <v>13000</v>
      </c>
      <c r="R55" s="229">
        <v>10000</v>
      </c>
      <c r="S55" s="445" t="s">
        <v>193</v>
      </c>
      <c r="T55" s="447" t="s">
        <v>357</v>
      </c>
      <c r="U55" s="229">
        <v>17000</v>
      </c>
      <c r="V55" s="229">
        <v>14000</v>
      </c>
      <c r="W55" s="229">
        <v>13000</v>
      </c>
      <c r="X55" s="238">
        <v>11000</v>
      </c>
      <c r="Y55" s="229"/>
      <c r="Z55" s="451"/>
      <c r="AA55" s="229">
        <v>17500</v>
      </c>
      <c r="AB55" s="229">
        <v>14000</v>
      </c>
      <c r="AC55" s="229">
        <v>13000</v>
      </c>
      <c r="AD55" s="598"/>
      <c r="AE55" s="229"/>
      <c r="AF55" s="457"/>
      <c r="AG55" s="229">
        <v>17500</v>
      </c>
      <c r="AH55" s="229">
        <v>13500</v>
      </c>
      <c r="AI55" s="229">
        <v>13000</v>
      </c>
      <c r="AJ55" s="598"/>
      <c r="AK55" s="229">
        <v>11000</v>
      </c>
      <c r="AL55" s="469"/>
      <c r="AM55" s="594"/>
      <c r="AN55" s="386"/>
      <c r="AO55" s="386"/>
      <c r="AP55" s="475"/>
      <c r="AQ55" s="475"/>
      <c r="AR55" s="467"/>
      <c r="AS55" s="467"/>
      <c r="BD55" s="315"/>
      <c r="BE55" s="386"/>
      <c r="BF55" s="386"/>
      <c r="BL55" s="251"/>
      <c r="BM55" s="223"/>
      <c r="BN55" s="223"/>
      <c r="BO55" s="224"/>
      <c r="BP55" s="164"/>
    </row>
    <row r="56" spans="1:68" ht="14.25">
      <c r="A56" s="136" t="s">
        <v>69</v>
      </c>
      <c r="B56" s="137" t="s">
        <v>141</v>
      </c>
      <c r="C56" s="226">
        <v>13250</v>
      </c>
      <c r="D56" s="226">
        <v>11000</v>
      </c>
      <c r="E56" s="226">
        <v>9000</v>
      </c>
      <c r="F56" s="226">
        <v>8500</v>
      </c>
      <c r="G56" s="226">
        <v>8500</v>
      </c>
      <c r="H56" s="406">
        <f t="shared" si="10"/>
        <v>0</v>
      </c>
      <c r="I56" s="226">
        <v>13250</v>
      </c>
      <c r="J56" s="226">
        <v>11000</v>
      </c>
      <c r="K56" s="226">
        <v>9000</v>
      </c>
      <c r="L56" s="401">
        <v>8000</v>
      </c>
      <c r="M56" s="226">
        <v>6500</v>
      </c>
      <c r="N56" s="406">
        <f t="shared" si="12"/>
        <v>-0.1875</v>
      </c>
      <c r="O56" s="226">
        <v>13000</v>
      </c>
      <c r="P56" s="226">
        <v>11000</v>
      </c>
      <c r="Q56" s="226">
        <v>9000</v>
      </c>
      <c r="R56" s="226">
        <v>8500</v>
      </c>
      <c r="S56" s="226">
        <v>7500</v>
      </c>
      <c r="T56" s="406">
        <f t="shared" si="13"/>
        <v>-0.11764705882352944</v>
      </c>
      <c r="U56" s="226">
        <v>14500</v>
      </c>
      <c r="V56" s="226">
        <v>11000</v>
      </c>
      <c r="W56" s="226">
        <v>9000</v>
      </c>
      <c r="X56" s="237">
        <v>10500</v>
      </c>
      <c r="Y56" s="226">
        <v>8000</v>
      </c>
      <c r="Z56" s="450">
        <f t="shared" si="7"/>
        <v>-0.23809523809523814</v>
      </c>
      <c r="AA56" s="226">
        <v>14500</v>
      </c>
      <c r="AB56" s="226">
        <v>11000</v>
      </c>
      <c r="AC56" s="226">
        <v>8500</v>
      </c>
      <c r="AD56" s="226">
        <v>13000</v>
      </c>
      <c r="AE56" s="226">
        <v>8500</v>
      </c>
      <c r="AF56" s="456">
        <f t="shared" si="8"/>
        <v>-0.34615384615384615</v>
      </c>
      <c r="AG56" s="226">
        <v>15000</v>
      </c>
      <c r="AH56" s="226">
        <v>11000</v>
      </c>
      <c r="AI56" s="226">
        <v>9000</v>
      </c>
      <c r="AJ56" s="226">
        <v>11000</v>
      </c>
      <c r="AK56" s="226">
        <v>8500</v>
      </c>
      <c r="AL56" s="468">
        <f t="shared" si="9"/>
        <v>-0.2272727272727273</v>
      </c>
      <c r="AM56" s="387" t="s">
        <v>69</v>
      </c>
      <c r="AN56" s="386"/>
      <c r="AO56" s="386"/>
      <c r="AP56" s="475"/>
      <c r="AQ56" s="475"/>
      <c r="AR56" s="467"/>
      <c r="AS56" s="467"/>
      <c r="BD56" s="315"/>
      <c r="BE56" s="386"/>
      <c r="BF56" s="386"/>
      <c r="BL56" s="251"/>
      <c r="BM56" s="223"/>
      <c r="BN56" s="223"/>
      <c r="BO56" s="224"/>
      <c r="BP56" s="164"/>
    </row>
    <row r="57" spans="1:68" ht="14.25">
      <c r="A57" s="145" t="s">
        <v>63</v>
      </c>
      <c r="B57" s="140" t="s">
        <v>141</v>
      </c>
      <c r="C57" s="235">
        <v>13500</v>
      </c>
      <c r="D57" s="235">
        <v>11000</v>
      </c>
      <c r="E57" s="235">
        <v>9000</v>
      </c>
      <c r="F57" s="235">
        <v>8500</v>
      </c>
      <c r="G57" s="235">
        <v>8500</v>
      </c>
      <c r="H57" s="409">
        <f t="shared" si="10"/>
        <v>0</v>
      </c>
      <c r="I57" s="235">
        <v>13500</v>
      </c>
      <c r="J57" s="235">
        <v>11000</v>
      </c>
      <c r="K57" s="235">
        <v>9000</v>
      </c>
      <c r="L57" s="404">
        <v>9000</v>
      </c>
      <c r="M57" s="235">
        <v>6500</v>
      </c>
      <c r="N57" s="530">
        <f t="shared" si="12"/>
        <v>-0.2777777777777778</v>
      </c>
      <c r="O57" s="235">
        <v>13000</v>
      </c>
      <c r="P57" s="235">
        <v>11000</v>
      </c>
      <c r="Q57" s="235">
        <v>9000</v>
      </c>
      <c r="R57" s="235">
        <v>9500</v>
      </c>
      <c r="S57" s="235">
        <v>8500</v>
      </c>
      <c r="T57" s="409">
        <f t="shared" si="13"/>
        <v>-0.10526315789473684</v>
      </c>
      <c r="U57" s="235">
        <v>14500</v>
      </c>
      <c r="V57" s="235">
        <v>11000</v>
      </c>
      <c r="W57" s="235">
        <v>9000</v>
      </c>
      <c r="X57" s="240">
        <v>11000</v>
      </c>
      <c r="Y57" s="235">
        <v>8000</v>
      </c>
      <c r="Z57" s="453">
        <f t="shared" si="7"/>
        <v>-0.2727272727272727</v>
      </c>
      <c r="AA57" s="235">
        <v>14500</v>
      </c>
      <c r="AB57" s="235">
        <v>11000</v>
      </c>
      <c r="AC57" s="235">
        <v>10500</v>
      </c>
      <c r="AD57" s="235">
        <v>13500</v>
      </c>
      <c r="AE57" s="235">
        <v>9000</v>
      </c>
      <c r="AF57" s="459">
        <f t="shared" si="8"/>
        <v>-0.33333333333333337</v>
      </c>
      <c r="AG57" s="235">
        <v>15000</v>
      </c>
      <c r="AH57" s="235">
        <v>11000</v>
      </c>
      <c r="AI57" s="235">
        <v>11000</v>
      </c>
      <c r="AJ57" s="235">
        <v>13000</v>
      </c>
      <c r="AK57" s="235">
        <v>8500</v>
      </c>
      <c r="AL57" s="471">
        <f t="shared" si="9"/>
        <v>-0.34615384615384615</v>
      </c>
      <c r="AM57" s="145" t="s">
        <v>63</v>
      </c>
      <c r="AN57" s="386"/>
      <c r="AO57" s="386"/>
      <c r="AP57" s="475"/>
      <c r="AQ57" s="475"/>
      <c r="AR57" s="467"/>
      <c r="AS57" s="467"/>
      <c r="BD57" s="315"/>
      <c r="BE57" s="386"/>
      <c r="BF57" s="386"/>
      <c r="BL57" s="251"/>
      <c r="BM57" s="223"/>
      <c r="BN57" s="223"/>
      <c r="BO57" s="224"/>
      <c r="BP57" s="164"/>
    </row>
    <row r="58" spans="1:50" ht="12.75">
      <c r="A58" s="590" t="s">
        <v>259</v>
      </c>
      <c r="B58" s="590"/>
      <c r="C58" s="590"/>
      <c r="D58" s="590"/>
      <c r="E58" s="590"/>
      <c r="F58" s="590"/>
      <c r="G58" s="590"/>
      <c r="H58" s="590"/>
      <c r="I58" s="590"/>
      <c r="J58" s="590"/>
      <c r="K58" s="590"/>
      <c r="L58" s="590"/>
      <c r="M58" s="590"/>
      <c r="N58" s="590"/>
      <c r="O58" s="590"/>
      <c r="Z58" s="91"/>
      <c r="AA58" s="60"/>
      <c r="AB58" s="60"/>
      <c r="AC58" s="60"/>
      <c r="AD58" s="60"/>
      <c r="AE58" s="60"/>
      <c r="AF58" s="17"/>
      <c r="AG58" s="17"/>
      <c r="AH58" s="17"/>
      <c r="AI58" s="17"/>
      <c r="AJ58" s="17"/>
      <c r="AK58" s="17"/>
      <c r="AL58" s="17"/>
      <c r="AM58" s="17"/>
      <c r="AN58" s="386"/>
      <c r="AO58" s="386"/>
      <c r="AP58" s="475"/>
      <c r="AQ58" s="475"/>
      <c r="AR58" s="467"/>
      <c r="AS58" s="467"/>
      <c r="AU58" s="223"/>
      <c r="AV58" s="223"/>
      <c r="AW58" s="57"/>
      <c r="AX58" s="57"/>
    </row>
    <row r="59" spans="1:48" ht="12.75">
      <c r="A59" s="192" t="s">
        <v>229</v>
      </c>
      <c r="Z59" s="17"/>
      <c r="AA59" s="60"/>
      <c r="AB59" s="60"/>
      <c r="AC59" s="60"/>
      <c r="AD59" s="60"/>
      <c r="AE59" s="60"/>
      <c r="AF59" s="17"/>
      <c r="AG59" s="17"/>
      <c r="AH59" s="17"/>
      <c r="AI59" s="17"/>
      <c r="AJ59" s="17"/>
      <c r="AK59" s="17"/>
      <c r="AL59" s="17"/>
      <c r="AN59" s="386"/>
      <c r="AO59" s="386"/>
      <c r="AP59" s="475"/>
      <c r="AQ59" s="475"/>
      <c r="AR59" s="467"/>
      <c r="AS59" s="467"/>
      <c r="AU59" s="223"/>
      <c r="AV59" s="223"/>
    </row>
    <row r="60" spans="26:48" ht="12.75">
      <c r="Z60" s="91"/>
      <c r="AA60" s="60"/>
      <c r="AB60" s="60"/>
      <c r="AC60" s="60"/>
      <c r="AD60" s="60"/>
      <c r="AE60" s="60"/>
      <c r="AF60" s="17"/>
      <c r="AG60" s="17"/>
      <c r="AH60" s="17"/>
      <c r="AI60" s="17"/>
      <c r="AJ60" s="17"/>
      <c r="AK60" s="17"/>
      <c r="AL60" s="17"/>
      <c r="AN60" s="386"/>
      <c r="AO60" s="386"/>
      <c r="AP60" s="475"/>
      <c r="AQ60" s="475"/>
      <c r="AR60" s="467"/>
      <c r="AS60" s="467"/>
      <c r="AU60" s="223"/>
      <c r="AV60" s="223"/>
    </row>
    <row r="61" spans="27:45" s="386" customFormat="1" ht="12.75">
      <c r="AA61" s="60"/>
      <c r="AB61" s="60"/>
      <c r="AC61" s="60"/>
      <c r="AD61" s="60"/>
      <c r="AE61" s="60"/>
      <c r="AF61" s="17"/>
      <c r="AG61" s="17"/>
      <c r="AH61" s="17"/>
      <c r="AI61" s="17"/>
      <c r="AJ61" s="17"/>
      <c r="AK61" s="17"/>
      <c r="AL61" s="17"/>
      <c r="AP61" s="475"/>
      <c r="AQ61" s="475"/>
      <c r="AR61" s="467"/>
      <c r="AS61" s="467"/>
    </row>
    <row r="62" spans="1:45" s="386" customFormat="1" ht="12.75">
      <c r="A62" s="607" t="s">
        <v>352</v>
      </c>
      <c r="B62" s="607"/>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P62" s="475"/>
      <c r="AQ62" s="475"/>
      <c r="AR62" s="467"/>
      <c r="AS62" s="467"/>
    </row>
    <row r="63" spans="1:50" s="386" customFormat="1" ht="25.5">
      <c r="A63" s="391" t="s">
        <v>118</v>
      </c>
      <c r="B63" s="389" t="s">
        <v>138</v>
      </c>
      <c r="C63" s="604" t="s">
        <v>181</v>
      </c>
      <c r="D63" s="605"/>
      <c r="E63" s="605"/>
      <c r="F63" s="605"/>
      <c r="G63" s="605"/>
      <c r="H63" s="606"/>
      <c r="I63" s="604" t="s">
        <v>182</v>
      </c>
      <c r="J63" s="605"/>
      <c r="K63" s="605"/>
      <c r="L63" s="605"/>
      <c r="M63" s="605"/>
      <c r="N63" s="606"/>
      <c r="O63" s="604" t="s">
        <v>183</v>
      </c>
      <c r="P63" s="605"/>
      <c r="Q63" s="605"/>
      <c r="R63" s="605"/>
      <c r="S63" s="605"/>
      <c r="T63" s="606"/>
      <c r="U63" s="604" t="s">
        <v>184</v>
      </c>
      <c r="V63" s="605"/>
      <c r="W63" s="605"/>
      <c r="X63" s="605"/>
      <c r="Y63" s="605"/>
      <c r="Z63" s="606"/>
      <c r="AA63" s="604" t="s">
        <v>191</v>
      </c>
      <c r="AB63" s="605"/>
      <c r="AC63" s="605"/>
      <c r="AD63" s="605"/>
      <c r="AE63" s="605"/>
      <c r="AF63" s="606"/>
      <c r="AG63" s="604" t="s">
        <v>192</v>
      </c>
      <c r="AH63" s="605"/>
      <c r="AI63" s="605"/>
      <c r="AJ63" s="605"/>
      <c r="AK63" s="605"/>
      <c r="AL63" s="606"/>
      <c r="AP63" s="475"/>
      <c r="AQ63" s="475"/>
      <c r="AR63" s="467"/>
      <c r="AS63" s="467"/>
      <c r="AU63" s="17"/>
      <c r="AV63" s="17"/>
      <c r="AW63" s="17"/>
      <c r="AX63" s="17"/>
    </row>
    <row r="64" spans="1:50" s="386" customFormat="1" ht="25.5">
      <c r="A64" s="392"/>
      <c r="B64" s="390"/>
      <c r="C64" s="163">
        <v>2011</v>
      </c>
      <c r="D64" s="163">
        <v>2012</v>
      </c>
      <c r="E64" s="154">
        <v>2013</v>
      </c>
      <c r="F64" s="252">
        <v>2014</v>
      </c>
      <c r="G64" s="252">
        <v>2015</v>
      </c>
      <c r="H64" s="405" t="s">
        <v>351</v>
      </c>
      <c r="I64" s="154">
        <v>2011</v>
      </c>
      <c r="J64" s="154">
        <v>2012</v>
      </c>
      <c r="K64" s="154">
        <v>2013</v>
      </c>
      <c r="L64" s="252">
        <v>2014</v>
      </c>
      <c r="M64" s="252">
        <v>2015</v>
      </c>
      <c r="N64" s="405" t="s">
        <v>351</v>
      </c>
      <c r="O64" s="154">
        <v>2011</v>
      </c>
      <c r="P64" s="154">
        <v>2012</v>
      </c>
      <c r="Q64" s="154">
        <v>2013</v>
      </c>
      <c r="R64" s="252">
        <v>2014</v>
      </c>
      <c r="S64" s="252">
        <v>2015</v>
      </c>
      <c r="T64" s="405" t="s">
        <v>351</v>
      </c>
      <c r="U64" s="154">
        <v>2011</v>
      </c>
      <c r="V64" s="154">
        <v>2012</v>
      </c>
      <c r="W64" s="154">
        <v>2013</v>
      </c>
      <c r="X64" s="252">
        <v>2014</v>
      </c>
      <c r="Y64" s="252">
        <v>2015</v>
      </c>
      <c r="Z64" s="405" t="s">
        <v>351</v>
      </c>
      <c r="AA64" s="154">
        <v>2011</v>
      </c>
      <c r="AB64" s="154">
        <v>2012</v>
      </c>
      <c r="AC64" s="154">
        <v>2013</v>
      </c>
      <c r="AD64" s="252">
        <v>2014</v>
      </c>
      <c r="AE64" s="252">
        <v>2015</v>
      </c>
      <c r="AF64" s="405" t="s">
        <v>351</v>
      </c>
      <c r="AG64" s="154">
        <v>2011</v>
      </c>
      <c r="AH64" s="154">
        <v>2012</v>
      </c>
      <c r="AI64" s="154">
        <v>2013</v>
      </c>
      <c r="AJ64" s="252">
        <v>2014</v>
      </c>
      <c r="AK64" s="252">
        <v>2015</v>
      </c>
      <c r="AL64" s="405" t="s">
        <v>351</v>
      </c>
      <c r="AP64" s="475"/>
      <c r="AQ64" s="475"/>
      <c r="AR64" s="467"/>
      <c r="AS64" s="467"/>
      <c r="AU64" s="17"/>
      <c r="AV64" s="17"/>
      <c r="AW64" s="17"/>
      <c r="AX64" s="17"/>
    </row>
    <row r="65" spans="1:53" s="386" customFormat="1" ht="15">
      <c r="A65" s="393" t="s">
        <v>139</v>
      </c>
      <c r="B65" s="393"/>
      <c r="C65" s="139"/>
      <c r="D65" s="57"/>
      <c r="E65" s="122"/>
      <c r="G65" s="59"/>
      <c r="H65" s="59"/>
      <c r="I65" s="57"/>
      <c r="J65" s="57"/>
      <c r="K65" s="123"/>
      <c r="L65" s="59"/>
      <c r="M65" s="59"/>
      <c r="N65" s="59"/>
      <c r="O65" s="57"/>
      <c r="P65" s="57"/>
      <c r="Q65" s="124"/>
      <c r="R65" s="59"/>
      <c r="S65" s="59"/>
      <c r="T65" s="59"/>
      <c r="U65" s="11"/>
      <c r="V65" s="153"/>
      <c r="W65" s="128"/>
      <c r="X65" s="59"/>
      <c r="Y65" s="59"/>
      <c r="Z65" s="59"/>
      <c r="AA65" s="116"/>
      <c r="AB65" s="116"/>
      <c r="AC65" s="131"/>
      <c r="AD65" s="59"/>
      <c r="AE65" s="59"/>
      <c r="AF65" s="59"/>
      <c r="AG65" s="11"/>
      <c r="AH65" s="153"/>
      <c r="AI65" s="131"/>
      <c r="AJ65" s="59"/>
      <c r="AK65" s="59"/>
      <c r="AL65" s="59"/>
      <c r="AP65" s="475"/>
      <c r="AQ65" s="475"/>
      <c r="AR65" s="60"/>
      <c r="AS65" s="467"/>
      <c r="AT65" s="60"/>
      <c r="AU65" s="17"/>
      <c r="AV65" s="17"/>
      <c r="AW65" s="17"/>
      <c r="AX65" s="17"/>
      <c r="AY65" s="17"/>
      <c r="AZ65" s="17"/>
      <c r="BA65" s="17"/>
    </row>
    <row r="66" spans="1:53" s="386" customFormat="1" ht="14.25">
      <c r="A66" s="593" t="s">
        <v>142</v>
      </c>
      <c r="B66" s="137" t="s">
        <v>141</v>
      </c>
      <c r="C66" s="226">
        <v>11500</v>
      </c>
      <c r="D66" s="226">
        <v>11000</v>
      </c>
      <c r="E66" s="226">
        <v>8000</v>
      </c>
      <c r="F66" s="237">
        <v>8500</v>
      </c>
      <c r="G66" s="226">
        <v>6500</v>
      </c>
      <c r="H66" s="468">
        <f aca="true" t="shared" si="14" ref="H66:H86">(G66/F66)-1</f>
        <v>-0.23529411764705888</v>
      </c>
      <c r="I66" s="226">
        <v>11500</v>
      </c>
      <c r="J66" s="226">
        <v>10500</v>
      </c>
      <c r="K66" s="226">
        <v>8000</v>
      </c>
      <c r="L66" s="226">
        <v>7500</v>
      </c>
      <c r="M66" s="226"/>
      <c r="N66" s="226"/>
      <c r="O66" s="226">
        <v>10500</v>
      </c>
      <c r="P66" s="226">
        <v>10000</v>
      </c>
      <c r="Q66" s="226">
        <v>8000</v>
      </c>
      <c r="R66" s="237">
        <v>7500</v>
      </c>
      <c r="S66" s="226"/>
      <c r="T66" s="226"/>
      <c r="U66" s="226">
        <v>10500</v>
      </c>
      <c r="V66" s="226">
        <v>10000</v>
      </c>
      <c r="W66" s="226">
        <v>7500</v>
      </c>
      <c r="X66" s="237">
        <v>7500</v>
      </c>
      <c r="Y66" s="226"/>
      <c r="Z66" s="226"/>
      <c r="AA66" s="226">
        <v>10500</v>
      </c>
      <c r="AB66" s="226">
        <v>9500</v>
      </c>
      <c r="AC66" s="226">
        <v>7500</v>
      </c>
      <c r="AD66" s="363">
        <v>7000</v>
      </c>
      <c r="AE66" s="226"/>
      <c r="AF66" s="226"/>
      <c r="AG66" s="226">
        <v>10500</v>
      </c>
      <c r="AH66" s="226">
        <v>9000</v>
      </c>
      <c r="AI66" s="226">
        <v>7500</v>
      </c>
      <c r="AJ66" s="237">
        <v>6500</v>
      </c>
      <c r="AK66" s="226"/>
      <c r="AL66" s="226"/>
      <c r="AM66" s="593" t="s">
        <v>142</v>
      </c>
      <c r="AP66" s="376"/>
      <c r="AQ66" s="449"/>
      <c r="AR66" s="60"/>
      <c r="AS66" s="467"/>
      <c r="AT66" s="60"/>
      <c r="AU66" s="17"/>
      <c r="AV66" s="17"/>
      <c r="AW66" s="17"/>
      <c r="AX66" s="17"/>
      <c r="AY66" s="17"/>
      <c r="AZ66" s="17"/>
      <c r="BA66" s="17"/>
    </row>
    <row r="67" spans="1:53" s="386" customFormat="1" ht="14.25">
      <c r="A67" s="594"/>
      <c r="B67" s="138" t="s">
        <v>140</v>
      </c>
      <c r="C67" s="229">
        <v>13000</v>
      </c>
      <c r="D67" s="229">
        <v>13000</v>
      </c>
      <c r="E67" s="229">
        <v>9000</v>
      </c>
      <c r="F67" s="238">
        <v>10000</v>
      </c>
      <c r="G67" s="229">
        <v>7500</v>
      </c>
      <c r="H67" s="468">
        <f t="shared" si="14"/>
        <v>-0.25</v>
      </c>
      <c r="I67" s="229">
        <v>13000</v>
      </c>
      <c r="J67" s="229">
        <v>12000</v>
      </c>
      <c r="K67" s="229">
        <v>9000</v>
      </c>
      <c r="L67" s="229">
        <v>9000</v>
      </c>
      <c r="M67" s="229"/>
      <c r="N67" s="229"/>
      <c r="O67" s="229">
        <v>11500</v>
      </c>
      <c r="P67" s="229">
        <v>10750</v>
      </c>
      <c r="Q67" s="229">
        <v>9000</v>
      </c>
      <c r="R67" s="238">
        <v>9000</v>
      </c>
      <c r="S67" s="229"/>
      <c r="T67" s="229"/>
      <c r="U67" s="229">
        <v>11500</v>
      </c>
      <c r="V67" s="229">
        <v>10000</v>
      </c>
      <c r="W67" s="229">
        <v>9000</v>
      </c>
      <c r="X67" s="238">
        <v>8500</v>
      </c>
      <c r="Y67" s="229"/>
      <c r="Z67" s="229"/>
      <c r="AA67" s="229">
        <v>11500</v>
      </c>
      <c r="AB67" s="229">
        <v>9500</v>
      </c>
      <c r="AC67" s="229">
        <v>8000</v>
      </c>
      <c r="AD67" s="364">
        <v>7750</v>
      </c>
      <c r="AE67" s="229"/>
      <c r="AF67" s="229"/>
      <c r="AG67" s="229">
        <v>12000</v>
      </c>
      <c r="AH67" s="229">
        <v>9500</v>
      </c>
      <c r="AI67" s="229">
        <v>8000</v>
      </c>
      <c r="AJ67" s="238">
        <v>8000</v>
      </c>
      <c r="AK67" s="229"/>
      <c r="AL67" s="229"/>
      <c r="AM67" s="594"/>
      <c r="AP67" s="376"/>
      <c r="AQ67" s="449"/>
      <c r="AR67" s="60"/>
      <c r="AS67" s="467"/>
      <c r="AT67" s="60"/>
      <c r="AU67" s="17"/>
      <c r="AV67" s="17"/>
      <c r="AW67" s="17"/>
      <c r="AX67" s="17"/>
      <c r="AY67" s="17"/>
      <c r="AZ67" s="17"/>
      <c r="BA67" s="17"/>
    </row>
    <row r="68" spans="1:53" s="386" customFormat="1" ht="14.25">
      <c r="A68" s="593" t="s">
        <v>137</v>
      </c>
      <c r="B68" s="137" t="s">
        <v>141</v>
      </c>
      <c r="C68" s="226">
        <v>19000</v>
      </c>
      <c r="D68" s="226">
        <v>17000</v>
      </c>
      <c r="E68" s="226">
        <v>11500</v>
      </c>
      <c r="F68" s="237">
        <v>10000</v>
      </c>
      <c r="G68" s="226">
        <v>9000</v>
      </c>
      <c r="H68" s="468">
        <f t="shared" si="14"/>
        <v>-0.09999999999999998</v>
      </c>
      <c r="I68" s="226">
        <v>17000</v>
      </c>
      <c r="J68" s="226">
        <v>17000</v>
      </c>
      <c r="K68" s="226">
        <v>11000</v>
      </c>
      <c r="L68" s="226">
        <v>9500</v>
      </c>
      <c r="M68" s="226"/>
      <c r="N68" s="226"/>
      <c r="O68" s="226">
        <v>16500</v>
      </c>
      <c r="P68" s="226">
        <v>16000</v>
      </c>
      <c r="Q68" s="226">
        <v>11000</v>
      </c>
      <c r="R68" s="237">
        <v>9500</v>
      </c>
      <c r="S68" s="226"/>
      <c r="T68" s="226"/>
      <c r="U68" s="226">
        <v>16500</v>
      </c>
      <c r="V68" s="226">
        <v>16000</v>
      </c>
      <c r="W68" s="226">
        <v>11000</v>
      </c>
      <c r="X68" s="237">
        <v>9000</v>
      </c>
      <c r="Y68" s="226"/>
      <c r="Z68" s="226"/>
      <c r="AA68" s="226">
        <v>16500</v>
      </c>
      <c r="AB68" s="226">
        <v>14500</v>
      </c>
      <c r="AC68" s="226">
        <v>9000</v>
      </c>
      <c r="AD68" s="363">
        <v>8500</v>
      </c>
      <c r="AE68" s="226"/>
      <c r="AF68" s="226"/>
      <c r="AG68" s="226">
        <v>16500</v>
      </c>
      <c r="AH68" s="226">
        <v>14000</v>
      </c>
      <c r="AI68" s="226">
        <v>9000</v>
      </c>
      <c r="AJ68" s="237">
        <v>7750</v>
      </c>
      <c r="AK68" s="226"/>
      <c r="AL68" s="226"/>
      <c r="AM68" s="593" t="s">
        <v>137</v>
      </c>
      <c r="AP68" s="376"/>
      <c r="AQ68" s="449"/>
      <c r="AR68" s="60"/>
      <c r="AS68" s="60"/>
      <c r="AT68" s="60"/>
      <c r="AU68" s="17"/>
      <c r="AV68" s="17"/>
      <c r="AW68" s="17"/>
      <c r="AX68" s="17"/>
      <c r="AY68" s="17"/>
      <c r="AZ68" s="17"/>
      <c r="BA68" s="17"/>
    </row>
    <row r="69" spans="1:53" s="386" customFormat="1" ht="14.25">
      <c r="A69" s="594"/>
      <c r="B69" s="138" t="s">
        <v>140</v>
      </c>
      <c r="C69" s="229">
        <v>21000</v>
      </c>
      <c r="D69" s="229">
        <v>19000</v>
      </c>
      <c r="E69" s="229">
        <v>13500</v>
      </c>
      <c r="F69" s="238">
        <v>12000</v>
      </c>
      <c r="G69" s="229">
        <v>11000</v>
      </c>
      <c r="H69" s="468">
        <f t="shared" si="14"/>
        <v>-0.08333333333333337</v>
      </c>
      <c r="I69" s="229">
        <v>21000</v>
      </c>
      <c r="J69" s="229">
        <v>18500</v>
      </c>
      <c r="K69" s="229">
        <v>13000</v>
      </c>
      <c r="L69" s="229">
        <v>11000</v>
      </c>
      <c r="M69" s="229"/>
      <c r="N69" s="229"/>
      <c r="O69" s="229">
        <v>19000</v>
      </c>
      <c r="P69" s="229">
        <v>17500</v>
      </c>
      <c r="Q69" s="229">
        <v>14500</v>
      </c>
      <c r="R69" s="238">
        <v>11000</v>
      </c>
      <c r="S69" s="229"/>
      <c r="T69" s="229"/>
      <c r="U69" s="229">
        <v>19500</v>
      </c>
      <c r="V69" s="229">
        <v>17500</v>
      </c>
      <c r="W69" s="229">
        <v>12250</v>
      </c>
      <c r="X69" s="238">
        <v>10000</v>
      </c>
      <c r="Y69" s="229"/>
      <c r="Z69" s="229"/>
      <c r="AA69" s="229">
        <v>19500</v>
      </c>
      <c r="AB69" s="229">
        <v>16500</v>
      </c>
      <c r="AC69" s="229">
        <v>11000</v>
      </c>
      <c r="AD69" s="364">
        <v>10000</v>
      </c>
      <c r="AE69" s="229"/>
      <c r="AF69" s="229"/>
      <c r="AG69" s="229">
        <v>20000</v>
      </c>
      <c r="AH69" s="229">
        <v>16000</v>
      </c>
      <c r="AI69" s="229">
        <v>11000</v>
      </c>
      <c r="AJ69" s="238">
        <v>9500</v>
      </c>
      <c r="AK69" s="229"/>
      <c r="AL69" s="229"/>
      <c r="AM69" s="594"/>
      <c r="AP69" s="376"/>
      <c r="AQ69" s="449"/>
      <c r="AR69" s="60"/>
      <c r="AS69" s="60"/>
      <c r="AT69" s="60"/>
      <c r="AU69" s="17"/>
      <c r="AV69" s="17"/>
      <c r="AW69" s="17"/>
      <c r="AX69" s="17"/>
      <c r="AY69" s="17"/>
      <c r="AZ69" s="17"/>
      <c r="BA69" s="17"/>
    </row>
    <row r="70" spans="1:53" s="386" customFormat="1" ht="14.25">
      <c r="A70" s="593" t="s">
        <v>157</v>
      </c>
      <c r="B70" s="137" t="s">
        <v>141</v>
      </c>
      <c r="C70" s="234">
        <v>21000</v>
      </c>
      <c r="D70" s="234">
        <v>17000</v>
      </c>
      <c r="E70" s="234">
        <v>12000</v>
      </c>
      <c r="F70" s="239">
        <v>11000</v>
      </c>
      <c r="G70" s="234">
        <v>9000</v>
      </c>
      <c r="H70" s="468">
        <f t="shared" si="14"/>
        <v>-0.18181818181818177</v>
      </c>
      <c r="I70" s="234">
        <v>19000</v>
      </c>
      <c r="J70" s="234">
        <v>17000</v>
      </c>
      <c r="K70" s="234">
        <v>11000</v>
      </c>
      <c r="L70" s="234">
        <v>10500</v>
      </c>
      <c r="M70" s="234"/>
      <c r="N70" s="234"/>
      <c r="O70" s="234">
        <v>17000</v>
      </c>
      <c r="P70" s="234">
        <v>16000</v>
      </c>
      <c r="Q70" s="234">
        <v>11000</v>
      </c>
      <c r="R70" s="239">
        <v>9500</v>
      </c>
      <c r="S70" s="234"/>
      <c r="T70" s="234"/>
      <c r="U70" s="234">
        <v>17000</v>
      </c>
      <c r="V70" s="234">
        <v>16500</v>
      </c>
      <c r="W70" s="234">
        <v>10750</v>
      </c>
      <c r="X70" s="239">
        <v>8500</v>
      </c>
      <c r="Y70" s="234"/>
      <c r="Z70" s="234"/>
      <c r="AA70" s="234">
        <v>17000</v>
      </c>
      <c r="AB70" s="234">
        <v>15000</v>
      </c>
      <c r="AC70" s="234">
        <v>9000</v>
      </c>
      <c r="AD70" s="365">
        <v>8000</v>
      </c>
      <c r="AE70" s="234"/>
      <c r="AF70" s="234"/>
      <c r="AG70" s="234">
        <v>17000</v>
      </c>
      <c r="AH70" s="234">
        <v>14000</v>
      </c>
      <c r="AI70" s="234">
        <v>9000</v>
      </c>
      <c r="AJ70" s="239">
        <v>7500</v>
      </c>
      <c r="AK70" s="234"/>
      <c r="AL70" s="234"/>
      <c r="AM70" s="593" t="s">
        <v>157</v>
      </c>
      <c r="AP70" s="376"/>
      <c r="AQ70" s="449"/>
      <c r="AR70" s="60"/>
      <c r="AS70" s="60"/>
      <c r="AT70" s="60"/>
      <c r="AU70" s="17"/>
      <c r="AV70" s="17"/>
      <c r="AW70" s="17"/>
      <c r="AX70" s="17"/>
      <c r="AY70" s="17"/>
      <c r="AZ70" s="17"/>
      <c r="BA70" s="17"/>
    </row>
    <row r="71" spans="1:53" s="386" customFormat="1" ht="14.25">
      <c r="A71" s="594"/>
      <c r="B71" s="138" t="s">
        <v>140</v>
      </c>
      <c r="C71" s="234">
        <v>23000</v>
      </c>
      <c r="D71" s="234">
        <v>19000</v>
      </c>
      <c r="E71" s="234">
        <v>13000</v>
      </c>
      <c r="F71" s="239">
        <v>12000</v>
      </c>
      <c r="G71" s="234">
        <v>10500</v>
      </c>
      <c r="H71" s="468">
        <f t="shared" si="14"/>
        <v>-0.125</v>
      </c>
      <c r="I71" s="234">
        <v>21000</v>
      </c>
      <c r="J71" s="234">
        <v>19000</v>
      </c>
      <c r="K71" s="234">
        <v>13000</v>
      </c>
      <c r="L71" s="234">
        <v>11000</v>
      </c>
      <c r="M71" s="234"/>
      <c r="N71" s="234"/>
      <c r="O71" s="234">
        <v>19500</v>
      </c>
      <c r="P71" s="234">
        <v>17000</v>
      </c>
      <c r="Q71" s="234">
        <v>13500</v>
      </c>
      <c r="R71" s="239">
        <v>11000</v>
      </c>
      <c r="S71" s="234"/>
      <c r="T71" s="234"/>
      <c r="U71" s="234">
        <v>19500</v>
      </c>
      <c r="V71" s="234">
        <v>17500</v>
      </c>
      <c r="W71" s="234">
        <v>12000</v>
      </c>
      <c r="X71" s="239">
        <v>9500</v>
      </c>
      <c r="Y71" s="234"/>
      <c r="Z71" s="234"/>
      <c r="AA71" s="234">
        <v>19500</v>
      </c>
      <c r="AB71" s="234">
        <v>16500</v>
      </c>
      <c r="AC71" s="234">
        <v>11000</v>
      </c>
      <c r="AD71" s="365">
        <v>8500</v>
      </c>
      <c r="AE71" s="234"/>
      <c r="AF71" s="234"/>
      <c r="AG71" s="234">
        <v>20500</v>
      </c>
      <c r="AH71" s="234">
        <v>16500</v>
      </c>
      <c r="AI71" s="234">
        <v>11000</v>
      </c>
      <c r="AJ71" s="239">
        <v>8500</v>
      </c>
      <c r="AK71" s="234"/>
      <c r="AL71" s="234"/>
      <c r="AM71" s="594"/>
      <c r="AO71" s="376"/>
      <c r="AP71" s="376"/>
      <c r="AQ71" s="60"/>
      <c r="AR71" s="60"/>
      <c r="AS71" s="60"/>
      <c r="AT71" s="60"/>
      <c r="AU71" s="17"/>
      <c r="AV71" s="17"/>
      <c r="AW71" s="17"/>
      <c r="AX71" s="17"/>
      <c r="AY71" s="17"/>
      <c r="AZ71" s="17"/>
      <c r="BA71" s="17"/>
    </row>
    <row r="72" spans="1:53" s="386" customFormat="1" ht="14.25">
      <c r="A72" s="593" t="s">
        <v>64</v>
      </c>
      <c r="B72" s="137" t="s">
        <v>141</v>
      </c>
      <c r="C72" s="226">
        <v>23000</v>
      </c>
      <c r="D72" s="226">
        <v>21000</v>
      </c>
      <c r="E72" s="226">
        <v>13500</v>
      </c>
      <c r="F72" s="237">
        <v>12000</v>
      </c>
      <c r="G72" s="226">
        <v>10000</v>
      </c>
      <c r="H72" s="468">
        <f t="shared" si="14"/>
        <v>-0.16666666666666663</v>
      </c>
      <c r="I72" s="226">
        <v>22500</v>
      </c>
      <c r="J72" s="226">
        <v>19500</v>
      </c>
      <c r="K72" s="226">
        <v>13000</v>
      </c>
      <c r="L72" s="226">
        <v>11000</v>
      </c>
      <c r="M72" s="226"/>
      <c r="N72" s="226"/>
      <c r="O72" s="226">
        <v>20000</v>
      </c>
      <c r="P72" s="226">
        <v>17500</v>
      </c>
      <c r="Q72" s="226">
        <v>13000</v>
      </c>
      <c r="R72" s="237">
        <v>11000</v>
      </c>
      <c r="S72" s="226"/>
      <c r="T72" s="226"/>
      <c r="U72" s="226">
        <v>20000</v>
      </c>
      <c r="V72" s="226">
        <v>17500</v>
      </c>
      <c r="W72" s="226">
        <v>13000</v>
      </c>
      <c r="X72" s="237">
        <v>9000</v>
      </c>
      <c r="Y72" s="226"/>
      <c r="Z72" s="226"/>
      <c r="AA72" s="226">
        <v>20500</v>
      </c>
      <c r="AB72" s="226">
        <v>17500</v>
      </c>
      <c r="AC72" s="226">
        <v>11000</v>
      </c>
      <c r="AD72" s="363">
        <v>9000</v>
      </c>
      <c r="AE72" s="226"/>
      <c r="AF72" s="226"/>
      <c r="AG72" s="226">
        <v>20500</v>
      </c>
      <c r="AH72" s="226">
        <v>16500</v>
      </c>
      <c r="AI72" s="226">
        <v>10000</v>
      </c>
      <c r="AJ72" s="237">
        <v>8000</v>
      </c>
      <c r="AK72" s="226"/>
      <c r="AL72" s="226"/>
      <c r="AM72" s="593" t="s">
        <v>64</v>
      </c>
      <c r="AO72" s="376"/>
      <c r="AP72" s="376"/>
      <c r="AQ72" s="60"/>
      <c r="AR72" s="60"/>
      <c r="AS72" s="60"/>
      <c r="AT72" s="60"/>
      <c r="AU72" s="17"/>
      <c r="AV72" s="17"/>
      <c r="AW72" s="17"/>
      <c r="AX72" s="17"/>
      <c r="AY72" s="17"/>
      <c r="AZ72" s="17"/>
      <c r="BA72" s="17"/>
    </row>
    <row r="73" spans="1:53" s="386" customFormat="1" ht="14.25">
      <c r="A73" s="594"/>
      <c r="B73" s="138" t="s">
        <v>140</v>
      </c>
      <c r="C73" s="229">
        <v>24000</v>
      </c>
      <c r="D73" s="229">
        <v>22250</v>
      </c>
      <c r="E73" s="229">
        <v>16000</v>
      </c>
      <c r="F73" s="238">
        <v>12000</v>
      </c>
      <c r="G73" s="229">
        <v>11000</v>
      </c>
      <c r="H73" s="468">
        <f t="shared" si="14"/>
        <v>-0.08333333333333337</v>
      </c>
      <c r="I73" s="229">
        <v>23500</v>
      </c>
      <c r="J73" s="229">
        <v>21500</v>
      </c>
      <c r="K73" s="229">
        <v>14000</v>
      </c>
      <c r="L73" s="229">
        <v>11500</v>
      </c>
      <c r="M73" s="229"/>
      <c r="N73" s="229"/>
      <c r="O73" s="229">
        <v>21000</v>
      </c>
      <c r="P73" s="229">
        <v>19000</v>
      </c>
      <c r="Q73" s="229">
        <v>14500</v>
      </c>
      <c r="R73" s="238">
        <v>11000</v>
      </c>
      <c r="S73" s="229"/>
      <c r="T73" s="229"/>
      <c r="U73" s="229">
        <v>21000</v>
      </c>
      <c r="V73" s="229">
        <v>19000</v>
      </c>
      <c r="W73" s="229">
        <v>13500</v>
      </c>
      <c r="X73" s="238">
        <v>10000</v>
      </c>
      <c r="Y73" s="229"/>
      <c r="Z73" s="229"/>
      <c r="AA73" s="229">
        <v>21000</v>
      </c>
      <c r="AB73" s="229">
        <v>17500</v>
      </c>
      <c r="AC73" s="229">
        <v>12000</v>
      </c>
      <c r="AD73" s="364">
        <v>10000</v>
      </c>
      <c r="AE73" s="229"/>
      <c r="AF73" s="229"/>
      <c r="AG73" s="229">
        <v>21000</v>
      </c>
      <c r="AH73" s="229">
        <v>18000</v>
      </c>
      <c r="AI73" s="229">
        <v>11000</v>
      </c>
      <c r="AJ73" s="238">
        <v>9000</v>
      </c>
      <c r="AK73" s="229"/>
      <c r="AL73" s="229"/>
      <c r="AM73" s="594"/>
      <c r="AO73" s="376"/>
      <c r="AP73" s="376"/>
      <c r="AQ73" s="315"/>
      <c r="AR73" s="60"/>
      <c r="AS73" s="60"/>
      <c r="AT73" s="60"/>
      <c r="AU73" s="17"/>
      <c r="AV73" s="17"/>
      <c r="AW73" s="17"/>
      <c r="AX73" s="17"/>
      <c r="AY73" s="17"/>
      <c r="AZ73" s="17"/>
      <c r="BA73" s="17"/>
    </row>
    <row r="74" spans="1:53" s="386" customFormat="1" ht="14.25">
      <c r="A74" s="593" t="s">
        <v>65</v>
      </c>
      <c r="B74" s="137" t="s">
        <v>141</v>
      </c>
      <c r="C74" s="226">
        <v>23000</v>
      </c>
      <c r="D74" s="226">
        <v>19000</v>
      </c>
      <c r="E74" s="226">
        <v>13000</v>
      </c>
      <c r="F74" s="237">
        <v>10000</v>
      </c>
      <c r="G74" s="226">
        <v>9000</v>
      </c>
      <c r="H74" s="468">
        <f t="shared" si="14"/>
        <v>-0.09999999999999998</v>
      </c>
      <c r="I74" s="226">
        <v>23000</v>
      </c>
      <c r="J74" s="226">
        <v>19000</v>
      </c>
      <c r="K74" s="226">
        <v>13000</v>
      </c>
      <c r="L74" s="226">
        <v>9500</v>
      </c>
      <c r="M74" s="226"/>
      <c r="N74" s="226"/>
      <c r="O74" s="226">
        <v>20000</v>
      </c>
      <c r="P74" s="226">
        <v>17500</v>
      </c>
      <c r="Q74" s="226">
        <v>13000</v>
      </c>
      <c r="R74" s="237">
        <v>9500</v>
      </c>
      <c r="S74" s="226"/>
      <c r="T74" s="226"/>
      <c r="U74" s="226">
        <v>20000</v>
      </c>
      <c r="V74" s="226">
        <v>16500</v>
      </c>
      <c r="W74" s="226">
        <v>11000</v>
      </c>
      <c r="X74" s="237">
        <v>8500</v>
      </c>
      <c r="Y74" s="226"/>
      <c r="Z74" s="226"/>
      <c r="AA74" s="226">
        <v>20000</v>
      </c>
      <c r="AB74" s="226">
        <v>16500</v>
      </c>
      <c r="AC74" s="226">
        <v>9000</v>
      </c>
      <c r="AD74" s="363">
        <v>7750</v>
      </c>
      <c r="AE74" s="226"/>
      <c r="AF74" s="226"/>
      <c r="AG74" s="226">
        <v>20000</v>
      </c>
      <c r="AH74" s="226">
        <v>15000</v>
      </c>
      <c r="AI74" s="226">
        <v>9000</v>
      </c>
      <c r="AJ74" s="237">
        <v>7500</v>
      </c>
      <c r="AK74" s="226"/>
      <c r="AL74" s="226"/>
      <c r="AM74" s="593" t="s">
        <v>65</v>
      </c>
      <c r="AO74" s="376"/>
      <c r="AP74" s="376"/>
      <c r="AQ74" s="315"/>
      <c r="AR74" s="60"/>
      <c r="AS74" s="60"/>
      <c r="AT74" s="60"/>
      <c r="AU74" s="17"/>
      <c r="AV74" s="17"/>
      <c r="AW74" s="17"/>
      <c r="AX74" s="17"/>
      <c r="AY74" s="17"/>
      <c r="AZ74" s="17"/>
      <c r="BA74" s="17"/>
    </row>
    <row r="75" spans="1:53" s="386" customFormat="1" ht="14.25">
      <c r="A75" s="594"/>
      <c r="B75" s="138" t="s">
        <v>140</v>
      </c>
      <c r="C75" s="229">
        <v>23000</v>
      </c>
      <c r="D75" s="229">
        <v>21000</v>
      </c>
      <c r="E75" s="229">
        <v>13000</v>
      </c>
      <c r="F75" s="238">
        <v>11000</v>
      </c>
      <c r="G75" s="229">
        <v>10500</v>
      </c>
      <c r="H75" s="468">
        <f t="shared" si="14"/>
        <v>-0.045454545454545414</v>
      </c>
      <c r="I75" s="229">
        <v>23000</v>
      </c>
      <c r="J75" s="229">
        <v>21000</v>
      </c>
      <c r="K75" s="229">
        <v>13000</v>
      </c>
      <c r="L75" s="229">
        <v>11000</v>
      </c>
      <c r="M75" s="229"/>
      <c r="N75" s="229"/>
      <c r="O75" s="229">
        <v>21500</v>
      </c>
      <c r="P75" s="229">
        <v>18000</v>
      </c>
      <c r="Q75" s="229">
        <v>13000</v>
      </c>
      <c r="R75" s="238">
        <v>10000</v>
      </c>
      <c r="S75" s="229"/>
      <c r="T75" s="229"/>
      <c r="U75" s="229">
        <v>21500</v>
      </c>
      <c r="V75" s="229">
        <v>18000</v>
      </c>
      <c r="W75" s="229">
        <v>12000</v>
      </c>
      <c r="X75" s="238">
        <v>9000</v>
      </c>
      <c r="Y75" s="229"/>
      <c r="Z75" s="229"/>
      <c r="AA75" s="229">
        <v>21500</v>
      </c>
      <c r="AB75" s="229">
        <v>18000</v>
      </c>
      <c r="AC75" s="229">
        <v>11000</v>
      </c>
      <c r="AD75" s="364">
        <v>8500</v>
      </c>
      <c r="AE75" s="229"/>
      <c r="AF75" s="229"/>
      <c r="AG75" s="229">
        <v>21500</v>
      </c>
      <c r="AH75" s="229">
        <v>17000</v>
      </c>
      <c r="AI75" s="229">
        <v>11000</v>
      </c>
      <c r="AJ75" s="238">
        <v>8500</v>
      </c>
      <c r="AK75" s="229"/>
      <c r="AL75" s="229"/>
      <c r="AM75" s="594"/>
      <c r="AO75" s="376"/>
      <c r="AP75" s="376"/>
      <c r="AQ75" s="315"/>
      <c r="AR75" s="60"/>
      <c r="AS75" s="60"/>
      <c r="AT75" s="60"/>
      <c r="AU75" s="17"/>
      <c r="AV75" s="17"/>
      <c r="AW75" s="17"/>
      <c r="AX75" s="17"/>
      <c r="AY75" s="17"/>
      <c r="AZ75" s="17"/>
      <c r="BA75" s="17"/>
    </row>
    <row r="76" spans="1:53" s="386" customFormat="1" ht="14.25">
      <c r="A76" s="387" t="s">
        <v>66</v>
      </c>
      <c r="B76" s="137" t="s">
        <v>141</v>
      </c>
      <c r="C76" s="226">
        <v>15000</v>
      </c>
      <c r="D76" s="226">
        <v>11000</v>
      </c>
      <c r="E76" s="226">
        <v>9000</v>
      </c>
      <c r="F76" s="237">
        <v>10000</v>
      </c>
      <c r="G76" s="226">
        <v>6500</v>
      </c>
      <c r="H76" s="468">
        <f t="shared" si="14"/>
        <v>-0.35</v>
      </c>
      <c r="I76" s="226">
        <v>14000</v>
      </c>
      <c r="J76" s="226">
        <v>11000</v>
      </c>
      <c r="K76" s="226">
        <v>9000</v>
      </c>
      <c r="L76" s="226">
        <v>9000</v>
      </c>
      <c r="M76" s="226"/>
      <c r="N76" s="226"/>
      <c r="O76" s="226">
        <v>12000</v>
      </c>
      <c r="P76" s="226">
        <v>11000</v>
      </c>
      <c r="Q76" s="226">
        <v>9000</v>
      </c>
      <c r="R76" s="237">
        <v>8500</v>
      </c>
      <c r="S76" s="226"/>
      <c r="T76" s="226"/>
      <c r="U76" s="226">
        <v>12000</v>
      </c>
      <c r="V76" s="226">
        <v>11000</v>
      </c>
      <c r="W76" s="226">
        <v>7750</v>
      </c>
      <c r="X76" s="237">
        <v>7500</v>
      </c>
      <c r="Y76" s="226"/>
      <c r="Z76" s="226"/>
      <c r="AA76" s="226">
        <v>19000</v>
      </c>
      <c r="AB76" s="226">
        <v>11000</v>
      </c>
      <c r="AC76" s="226">
        <v>7000</v>
      </c>
      <c r="AD76" s="363">
        <v>7000</v>
      </c>
      <c r="AE76" s="226"/>
      <c r="AF76" s="226"/>
      <c r="AG76" s="226">
        <v>15500</v>
      </c>
      <c r="AH76" s="226">
        <v>11000</v>
      </c>
      <c r="AI76" s="226">
        <v>7000</v>
      </c>
      <c r="AJ76" s="237">
        <v>6500</v>
      </c>
      <c r="AK76" s="226"/>
      <c r="AL76" s="226"/>
      <c r="AM76" s="476" t="s">
        <v>66</v>
      </c>
      <c r="AN76" s="11"/>
      <c r="AO76" s="376"/>
      <c r="AP76" s="376"/>
      <c r="AQ76" s="315"/>
      <c r="AR76" s="60"/>
      <c r="AS76" s="11"/>
      <c r="AT76" s="11"/>
      <c r="AU76" s="222"/>
      <c r="AV76" s="17"/>
      <c r="AW76" s="17"/>
      <c r="AX76" s="17"/>
      <c r="AY76" s="17"/>
      <c r="AZ76" s="17"/>
      <c r="BA76" s="17"/>
    </row>
    <row r="77" spans="1:53" s="386" customFormat="1" ht="14.25">
      <c r="A77" s="387" t="s">
        <v>52</v>
      </c>
      <c r="B77" s="140" t="s">
        <v>141</v>
      </c>
      <c r="C77" s="235">
        <v>11000</v>
      </c>
      <c r="D77" s="235">
        <v>8000</v>
      </c>
      <c r="E77" s="235">
        <v>7000</v>
      </c>
      <c r="F77" s="240">
        <v>7250</v>
      </c>
      <c r="G77" s="235">
        <v>6500</v>
      </c>
      <c r="H77" s="468">
        <f t="shared" si="14"/>
        <v>-0.10344827586206895</v>
      </c>
      <c r="I77" s="235">
        <v>10000</v>
      </c>
      <c r="J77" s="235">
        <v>8000</v>
      </c>
      <c r="K77" s="235">
        <v>6500</v>
      </c>
      <c r="L77" s="235">
        <v>7000</v>
      </c>
      <c r="M77" s="235"/>
      <c r="N77" s="235"/>
      <c r="O77" s="235">
        <v>9500</v>
      </c>
      <c r="P77" s="235">
        <v>8500</v>
      </c>
      <c r="Q77" s="235">
        <v>7500</v>
      </c>
      <c r="R77" s="240">
        <v>7250</v>
      </c>
      <c r="S77" s="235"/>
      <c r="T77" s="235"/>
      <c r="U77" s="235">
        <v>9500</v>
      </c>
      <c r="V77" s="235">
        <v>8500</v>
      </c>
      <c r="W77" s="235">
        <v>6500</v>
      </c>
      <c r="X77" s="240">
        <v>6500</v>
      </c>
      <c r="Y77" s="235"/>
      <c r="Z77" s="235"/>
      <c r="AA77" s="235">
        <v>9500</v>
      </c>
      <c r="AB77" s="235">
        <v>8500</v>
      </c>
      <c r="AC77" s="235">
        <v>6500</v>
      </c>
      <c r="AD77" s="366">
        <v>6000</v>
      </c>
      <c r="AE77" s="235"/>
      <c r="AF77" s="235"/>
      <c r="AG77" s="235">
        <v>10000</v>
      </c>
      <c r="AH77" s="235">
        <v>8000</v>
      </c>
      <c r="AI77" s="235">
        <v>6500</v>
      </c>
      <c r="AJ77" s="240">
        <v>6000</v>
      </c>
      <c r="AK77" s="235"/>
      <c r="AL77" s="235"/>
      <c r="AM77" s="476" t="s">
        <v>52</v>
      </c>
      <c r="AN77" s="11"/>
      <c r="AO77" s="376"/>
      <c r="AP77" s="376"/>
      <c r="AQ77" s="315"/>
      <c r="AR77" s="60"/>
      <c r="AS77" s="11"/>
      <c r="AT77" s="11"/>
      <c r="AU77" s="222"/>
      <c r="AV77" s="17"/>
      <c r="AW77" s="17"/>
      <c r="AX77" s="17"/>
      <c r="AY77" s="17"/>
      <c r="AZ77" s="17"/>
      <c r="BA77" s="17"/>
    </row>
    <row r="78" spans="1:53" s="386" customFormat="1" ht="15.75" thickBot="1">
      <c r="A78" s="141" t="s">
        <v>143</v>
      </c>
      <c r="B78" s="142"/>
      <c r="C78" s="236"/>
      <c r="D78" s="236"/>
      <c r="E78" s="236"/>
      <c r="F78" s="241"/>
      <c r="G78" s="236"/>
      <c r="H78" s="468"/>
      <c r="I78" s="236"/>
      <c r="J78" s="236"/>
      <c r="K78" s="236"/>
      <c r="L78" s="236"/>
      <c r="M78" s="236"/>
      <c r="N78" s="236"/>
      <c r="O78" s="236"/>
      <c r="P78" s="236"/>
      <c r="Q78" s="236"/>
      <c r="R78" s="241"/>
      <c r="S78" s="236"/>
      <c r="T78" s="236"/>
      <c r="U78" s="236"/>
      <c r="V78" s="236"/>
      <c r="W78" s="236"/>
      <c r="X78" s="241"/>
      <c r="Y78" s="236"/>
      <c r="Z78" s="236"/>
      <c r="AA78" s="236"/>
      <c r="AB78" s="236"/>
      <c r="AC78" s="236"/>
      <c r="AD78" s="241"/>
      <c r="AE78" s="236"/>
      <c r="AF78" s="236"/>
      <c r="AG78" s="236"/>
      <c r="AH78" s="236"/>
      <c r="AI78" s="236"/>
      <c r="AJ78" s="241"/>
      <c r="AK78" s="236"/>
      <c r="AL78" s="236"/>
      <c r="AM78" s="17"/>
      <c r="AN78" s="11"/>
      <c r="AO78" s="376"/>
      <c r="AP78" s="376"/>
      <c r="AQ78" s="315"/>
      <c r="AR78" s="278"/>
      <c r="AS78" s="11"/>
      <c r="AT78" s="11"/>
      <c r="AU78" s="222"/>
      <c r="AV78" s="17"/>
      <c r="AW78" s="17"/>
      <c r="AX78" s="17"/>
      <c r="AY78" s="17"/>
      <c r="AZ78" s="17"/>
      <c r="BA78" s="17"/>
    </row>
    <row r="79" spans="1:53" s="386" customFormat="1" ht="15.75">
      <c r="A79" s="593" t="s">
        <v>67</v>
      </c>
      <c r="B79" s="137" t="s">
        <v>141</v>
      </c>
      <c r="C79" s="226">
        <v>23000</v>
      </c>
      <c r="D79" s="226">
        <v>19000</v>
      </c>
      <c r="E79" s="226">
        <v>13000</v>
      </c>
      <c r="F79" s="237">
        <v>19500</v>
      </c>
      <c r="G79" s="226">
        <v>13000</v>
      </c>
      <c r="H79" s="468">
        <f t="shared" si="14"/>
        <v>-0.33333333333333337</v>
      </c>
      <c r="I79" s="226">
        <v>21000</v>
      </c>
      <c r="J79" s="226">
        <v>19000</v>
      </c>
      <c r="K79" s="226">
        <v>13000</v>
      </c>
      <c r="L79" s="226">
        <v>18500</v>
      </c>
      <c r="M79" s="226"/>
      <c r="N79" s="226"/>
      <c r="O79" s="226">
        <v>19000</v>
      </c>
      <c r="P79" s="226">
        <v>16000</v>
      </c>
      <c r="Q79" s="226">
        <v>13000</v>
      </c>
      <c r="R79" s="237">
        <v>17000</v>
      </c>
      <c r="S79" s="226"/>
      <c r="T79" s="226"/>
      <c r="U79" s="226">
        <v>18000</v>
      </c>
      <c r="V79" s="226">
        <v>16000</v>
      </c>
      <c r="W79" s="226">
        <v>12500</v>
      </c>
      <c r="X79" s="237">
        <v>13000</v>
      </c>
      <c r="Y79" s="226"/>
      <c r="Z79" s="226"/>
      <c r="AA79" s="226">
        <v>19000</v>
      </c>
      <c r="AB79" s="226">
        <v>14000</v>
      </c>
      <c r="AC79" s="226">
        <v>11000</v>
      </c>
      <c r="AD79" s="363">
        <v>13000</v>
      </c>
      <c r="AE79" s="226"/>
      <c r="AF79" s="226"/>
      <c r="AG79" s="226">
        <v>19000</v>
      </c>
      <c r="AH79" s="226">
        <v>14000</v>
      </c>
      <c r="AI79" s="226">
        <v>10000</v>
      </c>
      <c r="AJ79" s="237">
        <v>13000</v>
      </c>
      <c r="AK79" s="226"/>
      <c r="AL79" s="226"/>
      <c r="AM79" s="593" t="s">
        <v>67</v>
      </c>
      <c r="AN79" s="11"/>
      <c r="AO79" s="376">
        <v>13000</v>
      </c>
      <c r="AP79" s="486">
        <v>12000</v>
      </c>
      <c r="AQ79" s="315"/>
      <c r="AR79" s="278"/>
      <c r="AS79" s="11"/>
      <c r="AT79" s="11"/>
      <c r="AU79" s="222"/>
      <c r="AV79" s="17"/>
      <c r="AW79" s="17"/>
      <c r="AX79" s="17"/>
      <c r="AY79" s="17"/>
      <c r="AZ79" s="17"/>
      <c r="BA79" s="17"/>
    </row>
    <row r="80" spans="1:53" s="386" customFormat="1" ht="15.75">
      <c r="A80" s="594"/>
      <c r="B80" s="138" t="s">
        <v>140</v>
      </c>
      <c r="C80" s="229">
        <v>24000</v>
      </c>
      <c r="D80" s="229">
        <v>20000</v>
      </c>
      <c r="E80" s="229">
        <v>13500</v>
      </c>
      <c r="F80" s="238">
        <v>22000</v>
      </c>
      <c r="G80" s="229">
        <v>15500</v>
      </c>
      <c r="H80" s="468">
        <f t="shared" si="14"/>
        <v>-0.2954545454545454</v>
      </c>
      <c r="I80" s="229">
        <v>23500</v>
      </c>
      <c r="J80" s="229">
        <v>20000</v>
      </c>
      <c r="K80" s="229">
        <v>13500</v>
      </c>
      <c r="L80" s="229">
        <v>21500</v>
      </c>
      <c r="M80" s="229"/>
      <c r="N80" s="229"/>
      <c r="O80" s="229">
        <v>22000</v>
      </c>
      <c r="P80" s="229">
        <v>19000</v>
      </c>
      <c r="Q80" s="229">
        <v>15500</v>
      </c>
      <c r="R80" s="238">
        <v>21000</v>
      </c>
      <c r="S80" s="229"/>
      <c r="T80" s="229"/>
      <c r="U80" s="229">
        <v>21000</v>
      </c>
      <c r="V80" s="229">
        <v>18000</v>
      </c>
      <c r="W80" s="229">
        <v>13500</v>
      </c>
      <c r="X80" s="238">
        <v>17000</v>
      </c>
      <c r="Y80" s="229"/>
      <c r="Z80" s="229"/>
      <c r="AA80" s="229">
        <v>21500</v>
      </c>
      <c r="AB80" s="229">
        <v>15000</v>
      </c>
      <c r="AC80" s="229">
        <v>12000</v>
      </c>
      <c r="AD80" s="364">
        <v>16500</v>
      </c>
      <c r="AE80" s="229"/>
      <c r="AF80" s="229"/>
      <c r="AG80" s="229">
        <v>21500</v>
      </c>
      <c r="AH80" s="229">
        <v>15000</v>
      </c>
      <c r="AI80" s="229">
        <v>11500</v>
      </c>
      <c r="AJ80" s="238">
        <v>15000</v>
      </c>
      <c r="AK80" s="229"/>
      <c r="AL80" s="229"/>
      <c r="AM80" s="594"/>
      <c r="AN80" s="11"/>
      <c r="AO80" s="475">
        <v>15500</v>
      </c>
      <c r="AP80" s="483">
        <v>14000</v>
      </c>
      <c r="AQ80" s="315"/>
      <c r="AR80" s="278"/>
      <c r="AS80" s="11"/>
      <c r="AT80" s="11"/>
      <c r="AU80" s="11"/>
      <c r="AV80" s="17"/>
      <c r="AW80" s="17"/>
      <c r="AX80" s="17"/>
      <c r="AY80" s="17"/>
      <c r="AZ80" s="17"/>
      <c r="BA80" s="17"/>
    </row>
    <row r="81" spans="1:53" s="386" customFormat="1" ht="15">
      <c r="A81" s="593" t="s">
        <v>68</v>
      </c>
      <c r="B81" s="137" t="s">
        <v>141</v>
      </c>
      <c r="C81" s="226">
        <v>26000</v>
      </c>
      <c r="D81" s="226">
        <v>21000</v>
      </c>
      <c r="E81" s="226">
        <v>14000</v>
      </c>
      <c r="F81" s="237">
        <v>23500</v>
      </c>
      <c r="G81" s="226">
        <v>17000</v>
      </c>
      <c r="H81" s="468">
        <f t="shared" si="14"/>
        <v>-0.276595744680851</v>
      </c>
      <c r="I81" s="226">
        <v>25000</v>
      </c>
      <c r="J81" s="226">
        <v>21000</v>
      </c>
      <c r="K81" s="226">
        <v>14000</v>
      </c>
      <c r="L81" s="226">
        <v>22000</v>
      </c>
      <c r="M81" s="226"/>
      <c r="N81" s="226"/>
      <c r="O81" s="226">
        <v>23500</v>
      </c>
      <c r="P81" s="226">
        <v>19000</v>
      </c>
      <c r="Q81" s="226">
        <v>14000</v>
      </c>
      <c r="R81" s="237">
        <v>21500</v>
      </c>
      <c r="S81" s="226"/>
      <c r="T81" s="226"/>
      <c r="U81" s="226">
        <v>23500</v>
      </c>
      <c r="V81" s="226">
        <v>19000</v>
      </c>
      <c r="W81" s="226">
        <v>15000</v>
      </c>
      <c r="X81" s="237">
        <v>19000</v>
      </c>
      <c r="Y81" s="226"/>
      <c r="Z81" s="226"/>
      <c r="AA81" s="226">
        <v>21500</v>
      </c>
      <c r="AB81" s="226">
        <v>17000</v>
      </c>
      <c r="AC81" s="226">
        <v>15000</v>
      </c>
      <c r="AD81" s="363">
        <v>18000</v>
      </c>
      <c r="AE81" s="226"/>
      <c r="AF81" s="226"/>
      <c r="AG81" s="226">
        <v>21500</v>
      </c>
      <c r="AH81" s="226">
        <v>16000</v>
      </c>
      <c r="AI81" s="226">
        <v>13000</v>
      </c>
      <c r="AJ81" s="237">
        <v>17000</v>
      </c>
      <c r="AK81" s="226"/>
      <c r="AL81" s="226"/>
      <c r="AM81" s="593" t="s">
        <v>68</v>
      </c>
      <c r="AN81" s="11"/>
      <c r="AO81" s="475">
        <v>17000</v>
      </c>
      <c r="AP81" s="487">
        <v>14000</v>
      </c>
      <c r="AQ81" s="315"/>
      <c r="AR81" s="278"/>
      <c r="AS81" s="11"/>
      <c r="AT81" s="11"/>
      <c r="AU81" s="11"/>
      <c r="AV81" s="17"/>
      <c r="AW81" s="17"/>
      <c r="AX81" s="17"/>
      <c r="AY81" s="17"/>
      <c r="AZ81" s="17"/>
      <c r="BA81" s="17"/>
    </row>
    <row r="82" spans="1:53" s="386" customFormat="1" ht="16.5" thickBot="1">
      <c r="A82" s="594"/>
      <c r="B82" s="138" t="s">
        <v>140</v>
      </c>
      <c r="C82" s="229">
        <v>27000</v>
      </c>
      <c r="D82" s="229">
        <v>23000</v>
      </c>
      <c r="E82" s="229">
        <v>15500</v>
      </c>
      <c r="F82" s="238">
        <v>25500</v>
      </c>
      <c r="G82" s="229">
        <v>18000</v>
      </c>
      <c r="H82" s="468">
        <f t="shared" si="14"/>
        <v>-0.2941176470588235</v>
      </c>
      <c r="I82" s="229">
        <v>25000</v>
      </c>
      <c r="J82" s="229">
        <v>23000</v>
      </c>
      <c r="K82" s="229">
        <v>14500</v>
      </c>
      <c r="L82" s="229">
        <v>24000</v>
      </c>
      <c r="M82" s="229"/>
      <c r="N82" s="229"/>
      <c r="O82" s="229">
        <v>24500</v>
      </c>
      <c r="P82" s="229">
        <v>20000</v>
      </c>
      <c r="Q82" s="229">
        <v>16000</v>
      </c>
      <c r="R82" s="238">
        <v>23000</v>
      </c>
      <c r="S82" s="229"/>
      <c r="T82" s="229"/>
      <c r="U82" s="229">
        <v>24500</v>
      </c>
      <c r="V82" s="229">
        <v>19000</v>
      </c>
      <c r="W82" s="229">
        <v>16500</v>
      </c>
      <c r="X82" s="238">
        <v>21000</v>
      </c>
      <c r="Y82" s="229"/>
      <c r="Z82" s="229"/>
      <c r="AA82" s="229">
        <v>24500</v>
      </c>
      <c r="AB82" s="229">
        <v>17500</v>
      </c>
      <c r="AC82" s="229">
        <v>15500</v>
      </c>
      <c r="AD82" s="364">
        <v>20500</v>
      </c>
      <c r="AE82" s="229"/>
      <c r="AF82" s="229"/>
      <c r="AG82" s="229">
        <v>24500</v>
      </c>
      <c r="AH82" s="229">
        <v>17000</v>
      </c>
      <c r="AI82" s="229">
        <v>14000</v>
      </c>
      <c r="AJ82" s="238">
        <v>19000</v>
      </c>
      <c r="AK82" s="229"/>
      <c r="AL82" s="229"/>
      <c r="AM82" s="594"/>
      <c r="AN82" s="11"/>
      <c r="AO82" s="475">
        <v>18000</v>
      </c>
      <c r="AP82" s="485">
        <v>17000</v>
      </c>
      <c r="AQ82" s="315"/>
      <c r="AR82" s="278"/>
      <c r="AS82" s="11"/>
      <c r="AT82" s="11"/>
      <c r="AU82" s="11"/>
      <c r="AV82" s="17"/>
      <c r="AW82" s="17"/>
      <c r="AX82" s="17"/>
      <c r="AY82" s="17"/>
      <c r="AZ82" s="17"/>
      <c r="BA82" s="17"/>
    </row>
    <row r="83" spans="1:53" s="386" customFormat="1" ht="15.75">
      <c r="A83" s="593" t="s">
        <v>53</v>
      </c>
      <c r="B83" s="137" t="s">
        <v>141</v>
      </c>
      <c r="C83" s="226">
        <v>16000</v>
      </c>
      <c r="D83" s="226">
        <v>12000</v>
      </c>
      <c r="E83" s="226">
        <v>11000</v>
      </c>
      <c r="F83" s="591" t="s">
        <v>306</v>
      </c>
      <c r="G83" s="591" t="s">
        <v>306</v>
      </c>
      <c r="H83" s="468"/>
      <c r="I83" s="226">
        <v>13500</v>
      </c>
      <c r="J83" s="283" t="s">
        <v>228</v>
      </c>
      <c r="K83" s="226">
        <v>10000</v>
      </c>
      <c r="L83" s="591" t="s">
        <v>306</v>
      </c>
      <c r="M83" s="226"/>
      <c r="N83" s="226"/>
      <c r="O83" s="226">
        <v>12000</v>
      </c>
      <c r="P83" s="226">
        <v>12500</v>
      </c>
      <c r="Q83" s="226">
        <v>11000</v>
      </c>
      <c r="R83" s="591" t="s">
        <v>306</v>
      </c>
      <c r="S83" s="226"/>
      <c r="T83" s="226"/>
      <c r="U83" s="226">
        <v>12000</v>
      </c>
      <c r="V83" s="226">
        <v>12500</v>
      </c>
      <c r="W83" s="226">
        <v>9000</v>
      </c>
      <c r="X83" s="591" t="s">
        <v>306</v>
      </c>
      <c r="Y83" s="226"/>
      <c r="Z83" s="226"/>
      <c r="AA83" s="226">
        <v>12000</v>
      </c>
      <c r="AB83" s="226">
        <v>11500</v>
      </c>
      <c r="AC83" s="226">
        <v>8000</v>
      </c>
      <c r="AD83" s="591" t="s">
        <v>306</v>
      </c>
      <c r="AE83" s="226"/>
      <c r="AF83" s="226"/>
      <c r="AG83" s="226">
        <v>12000</v>
      </c>
      <c r="AH83" s="226">
        <v>11000</v>
      </c>
      <c r="AI83" s="226">
        <v>8000</v>
      </c>
      <c r="AJ83" s="591" t="s">
        <v>306</v>
      </c>
      <c r="AK83" s="226"/>
      <c r="AL83" s="226"/>
      <c r="AM83" s="593" t="s">
        <v>53</v>
      </c>
      <c r="AN83" s="11"/>
      <c r="AP83" s="486">
        <v>16000</v>
      </c>
      <c r="AQ83" s="315"/>
      <c r="AR83" s="278"/>
      <c r="AS83" s="11"/>
      <c r="AT83" s="11"/>
      <c r="AU83" s="11"/>
      <c r="AV83" s="17"/>
      <c r="AW83" s="17"/>
      <c r="AX83" s="17"/>
      <c r="AY83" s="17"/>
      <c r="AZ83" s="17"/>
      <c r="BA83" s="17"/>
    </row>
    <row r="84" spans="1:53" s="386" customFormat="1" ht="15.75">
      <c r="A84" s="594"/>
      <c r="B84" s="138" t="s">
        <v>140</v>
      </c>
      <c r="C84" s="229">
        <v>16500</v>
      </c>
      <c r="D84" s="229">
        <v>13500</v>
      </c>
      <c r="E84" s="229">
        <v>11000</v>
      </c>
      <c r="F84" s="592"/>
      <c r="G84" s="592"/>
      <c r="H84" s="468"/>
      <c r="I84" s="229">
        <v>15000</v>
      </c>
      <c r="J84" s="229">
        <v>13500</v>
      </c>
      <c r="K84" s="229">
        <v>11000</v>
      </c>
      <c r="L84" s="592"/>
      <c r="M84" s="229"/>
      <c r="N84" s="229"/>
      <c r="O84" s="229">
        <v>13500</v>
      </c>
      <c r="P84" s="229">
        <v>13500</v>
      </c>
      <c r="Q84" s="229">
        <v>14000</v>
      </c>
      <c r="R84" s="592"/>
      <c r="S84" s="229"/>
      <c r="T84" s="229"/>
      <c r="U84" s="229">
        <v>13500</v>
      </c>
      <c r="V84" s="229">
        <v>13500</v>
      </c>
      <c r="W84" s="229">
        <v>11000</v>
      </c>
      <c r="X84" s="592"/>
      <c r="Y84" s="229"/>
      <c r="Z84" s="229"/>
      <c r="AA84" s="229">
        <v>13500</v>
      </c>
      <c r="AB84" s="229">
        <v>13500</v>
      </c>
      <c r="AC84" s="229">
        <v>9000</v>
      </c>
      <c r="AD84" s="592"/>
      <c r="AE84" s="229"/>
      <c r="AF84" s="229"/>
      <c r="AG84" s="229">
        <v>13500</v>
      </c>
      <c r="AH84" s="229">
        <v>13000</v>
      </c>
      <c r="AI84" s="229">
        <v>9000</v>
      </c>
      <c r="AJ84" s="592"/>
      <c r="AK84" s="229"/>
      <c r="AL84" s="229"/>
      <c r="AM84" s="594"/>
      <c r="AN84" s="11"/>
      <c r="AO84" s="376"/>
      <c r="AP84" s="483">
        <v>18000</v>
      </c>
      <c r="AQ84" s="315"/>
      <c r="AR84" s="278"/>
      <c r="AS84" s="11"/>
      <c r="AT84" s="11"/>
      <c r="AU84" s="11"/>
      <c r="AV84" s="17"/>
      <c r="AW84" s="17"/>
      <c r="AX84" s="17"/>
      <c r="AY84" s="17"/>
      <c r="AZ84" s="17"/>
      <c r="BA84" s="17"/>
    </row>
    <row r="85" spans="1:53" s="386" customFormat="1" ht="15.75">
      <c r="A85" s="387" t="s">
        <v>69</v>
      </c>
      <c r="B85" s="137" t="s">
        <v>141</v>
      </c>
      <c r="C85" s="226">
        <v>14000</v>
      </c>
      <c r="D85" s="226">
        <v>11000</v>
      </c>
      <c r="E85" s="226">
        <v>9000</v>
      </c>
      <c r="F85" s="237">
        <v>10500</v>
      </c>
      <c r="G85" s="226">
        <v>8000</v>
      </c>
      <c r="H85" s="468">
        <f t="shared" si="14"/>
        <v>-0.23809523809523814</v>
      </c>
      <c r="I85" s="226">
        <v>12000</v>
      </c>
      <c r="J85" s="226">
        <v>11000</v>
      </c>
      <c r="K85" s="226">
        <v>8000</v>
      </c>
      <c r="L85" s="226">
        <v>9500</v>
      </c>
      <c r="M85" s="226"/>
      <c r="N85" s="226"/>
      <c r="O85" s="226">
        <v>11000</v>
      </c>
      <c r="P85" s="226">
        <v>10500</v>
      </c>
      <c r="Q85" s="226">
        <v>8000</v>
      </c>
      <c r="R85" s="237">
        <v>9500</v>
      </c>
      <c r="S85" s="226"/>
      <c r="T85" s="226"/>
      <c r="U85" s="226">
        <v>11000</v>
      </c>
      <c r="V85" s="226">
        <v>9500</v>
      </c>
      <c r="W85" s="226">
        <v>9000</v>
      </c>
      <c r="X85" s="237">
        <v>8500</v>
      </c>
      <c r="Y85" s="226"/>
      <c r="Z85" s="226"/>
      <c r="AA85" s="226">
        <v>11000</v>
      </c>
      <c r="AB85" s="226">
        <v>9000</v>
      </c>
      <c r="AC85" s="226">
        <v>9000</v>
      </c>
      <c r="AD85" s="363">
        <v>8500</v>
      </c>
      <c r="AE85" s="226"/>
      <c r="AF85" s="226"/>
      <c r="AG85" s="226">
        <v>11000</v>
      </c>
      <c r="AH85" s="226">
        <v>9000</v>
      </c>
      <c r="AI85" s="226">
        <v>9000</v>
      </c>
      <c r="AJ85" s="237">
        <v>9500</v>
      </c>
      <c r="AK85" s="226"/>
      <c r="AL85" s="226"/>
      <c r="AM85" s="476" t="s">
        <v>69</v>
      </c>
      <c r="AN85" s="11"/>
      <c r="AO85" s="475">
        <v>8000</v>
      </c>
      <c r="AP85" s="484">
        <v>17000</v>
      </c>
      <c r="AQ85" s="315"/>
      <c r="AR85" s="278"/>
      <c r="AS85" s="11"/>
      <c r="AT85" s="11"/>
      <c r="AU85" s="11"/>
      <c r="AV85" s="17"/>
      <c r="AW85" s="17"/>
      <c r="AX85" s="17"/>
      <c r="AY85" s="17"/>
      <c r="AZ85" s="17"/>
      <c r="BA85" s="17"/>
    </row>
    <row r="86" spans="1:53" s="386" customFormat="1" ht="16.5" thickBot="1">
      <c r="A86" s="145" t="s">
        <v>63</v>
      </c>
      <c r="B86" s="140" t="s">
        <v>141</v>
      </c>
      <c r="C86" s="235">
        <v>14000</v>
      </c>
      <c r="D86" s="235">
        <v>11000</v>
      </c>
      <c r="E86" s="235">
        <v>10500</v>
      </c>
      <c r="F86" s="240">
        <v>12000</v>
      </c>
      <c r="G86" s="235">
        <v>9000</v>
      </c>
      <c r="H86" s="468">
        <f t="shared" si="14"/>
        <v>-0.25</v>
      </c>
      <c r="I86" s="235">
        <v>12000</v>
      </c>
      <c r="J86" s="235">
        <v>11000</v>
      </c>
      <c r="K86" s="235">
        <v>10500</v>
      </c>
      <c r="L86" s="235">
        <v>10500</v>
      </c>
      <c r="M86" s="235"/>
      <c r="N86" s="235"/>
      <c r="O86" s="235">
        <v>11000</v>
      </c>
      <c r="P86" s="235">
        <v>10500</v>
      </c>
      <c r="Q86" s="235">
        <v>10500</v>
      </c>
      <c r="R86" s="240">
        <v>9500</v>
      </c>
      <c r="S86" s="235"/>
      <c r="T86" s="235"/>
      <c r="U86" s="235">
        <v>11000</v>
      </c>
      <c r="V86" s="235">
        <v>9500</v>
      </c>
      <c r="W86" s="235">
        <v>9500</v>
      </c>
      <c r="X86" s="240">
        <v>9000</v>
      </c>
      <c r="Y86" s="235"/>
      <c r="Z86" s="235"/>
      <c r="AA86" s="235">
        <v>11000</v>
      </c>
      <c r="AB86" s="235">
        <v>9000</v>
      </c>
      <c r="AC86" s="235">
        <v>9000</v>
      </c>
      <c r="AD86" s="366">
        <v>9500</v>
      </c>
      <c r="AE86" s="235"/>
      <c r="AF86" s="235"/>
      <c r="AG86" s="235">
        <v>11000</v>
      </c>
      <c r="AH86" s="235">
        <v>9000</v>
      </c>
      <c r="AI86" s="235">
        <v>9000</v>
      </c>
      <c r="AJ86" s="240">
        <v>9500</v>
      </c>
      <c r="AK86" s="235"/>
      <c r="AL86" s="235"/>
      <c r="AM86" s="145" t="s">
        <v>63</v>
      </c>
      <c r="AN86" s="11"/>
      <c r="AO86" s="475">
        <v>9000</v>
      </c>
      <c r="AP86" s="485">
        <v>19000</v>
      </c>
      <c r="AQ86" s="315"/>
      <c r="AR86" s="278"/>
      <c r="AS86" s="11"/>
      <c r="AT86" s="11"/>
      <c r="AU86" s="11"/>
      <c r="AV86" s="17"/>
      <c r="AW86" s="17"/>
      <c r="AX86" s="17"/>
      <c r="AY86" s="17"/>
      <c r="AZ86" s="17"/>
      <c r="BA86" s="17"/>
    </row>
    <row r="87" spans="1:49" ht="12.75">
      <c r="A87" s="590" t="s">
        <v>259</v>
      </c>
      <c r="B87" s="590"/>
      <c r="C87" s="590"/>
      <c r="D87" s="590"/>
      <c r="E87" s="590"/>
      <c r="F87" s="590"/>
      <c r="G87" s="590"/>
      <c r="H87" s="590"/>
      <c r="I87" s="590"/>
      <c r="J87" s="590"/>
      <c r="K87" s="590"/>
      <c r="L87" s="590"/>
      <c r="M87" s="590"/>
      <c r="N87" s="590"/>
      <c r="O87" s="590"/>
      <c r="R87" s="255"/>
      <c r="U87" s="90"/>
      <c r="Z87" s="270"/>
      <c r="AA87" s="60"/>
      <c r="AD87" s="60"/>
      <c r="AG87" s="57"/>
      <c r="AH87" s="57"/>
      <c r="AM87" s="17"/>
      <c r="AP87" s="610"/>
      <c r="AQ87" s="315"/>
      <c r="AR87" s="278"/>
      <c r="AW87" s="251"/>
    </row>
    <row r="88" spans="1:49" ht="12.75">
      <c r="A88" s="386" t="s">
        <v>229</v>
      </c>
      <c r="B88" s="386"/>
      <c r="C88" s="386"/>
      <c r="D88" s="386"/>
      <c r="E88" s="386"/>
      <c r="F88" s="386"/>
      <c r="G88" s="386"/>
      <c r="H88" s="386"/>
      <c r="I88" s="386"/>
      <c r="J88" s="386"/>
      <c r="K88" s="386"/>
      <c r="L88" s="386"/>
      <c r="M88" s="386"/>
      <c r="N88" s="386"/>
      <c r="O88" s="386"/>
      <c r="R88" s="255"/>
      <c r="S88" s="255"/>
      <c r="U88" s="90"/>
      <c r="Z88" s="270"/>
      <c r="AA88" s="60"/>
      <c r="AD88" s="60"/>
      <c r="AG88" s="57"/>
      <c r="AH88" s="57"/>
      <c r="AM88" s="17"/>
      <c r="AO88" s="376"/>
      <c r="AP88" s="611"/>
      <c r="AQ88" s="315"/>
      <c r="AR88" s="278"/>
      <c r="AW88" s="251"/>
    </row>
    <row r="89" spans="18:49" ht="12.75">
      <c r="R89" s="255"/>
      <c r="U89" s="90"/>
      <c r="Z89" s="270"/>
      <c r="AA89" s="60"/>
      <c r="AD89" s="60"/>
      <c r="AG89" s="57"/>
      <c r="AH89" s="57"/>
      <c r="AM89" s="17"/>
      <c r="AO89" s="376"/>
      <c r="AP89" s="611"/>
      <c r="AQ89" s="315"/>
      <c r="AR89" s="278"/>
      <c r="AW89" s="251"/>
    </row>
    <row r="90" spans="18:44" ht="13.5" thickBot="1">
      <c r="R90" s="255"/>
      <c r="T90" s="258"/>
      <c r="U90" s="258"/>
      <c r="Z90" s="270"/>
      <c r="AA90" s="60"/>
      <c r="AD90" s="60"/>
      <c r="AG90" s="57"/>
      <c r="AH90" s="57"/>
      <c r="AM90" s="17"/>
      <c r="AO90" s="376"/>
      <c r="AP90" s="612"/>
      <c r="AQ90" s="315"/>
      <c r="AR90" s="278"/>
    </row>
    <row r="91" spans="18:44" ht="15">
      <c r="R91" s="255"/>
      <c r="U91" s="258"/>
      <c r="Z91" s="270"/>
      <c r="AA91" s="60"/>
      <c r="AD91" s="60"/>
      <c r="AG91" s="57"/>
      <c r="AH91" s="57"/>
      <c r="AL91" s="272"/>
      <c r="AM91" s="17"/>
      <c r="AP91" s="482">
        <v>7000</v>
      </c>
      <c r="AQ91" s="315"/>
      <c r="AR91" s="278"/>
    </row>
    <row r="92" spans="18:44" ht="16.5" thickBot="1">
      <c r="R92" s="255"/>
      <c r="S92" s="255"/>
      <c r="U92" s="258"/>
      <c r="Z92" s="270"/>
      <c r="AA92" s="60"/>
      <c r="AD92" s="60"/>
      <c r="AG92" s="57"/>
      <c r="AH92" s="57"/>
      <c r="AM92" s="17"/>
      <c r="AP92" s="483">
        <v>9000</v>
      </c>
      <c r="AQ92" s="315"/>
      <c r="AR92" s="278"/>
    </row>
    <row r="93" spans="18:44" ht="15.75">
      <c r="R93" s="255"/>
      <c r="S93" s="255"/>
      <c r="U93" s="90"/>
      <c r="Z93" s="270"/>
      <c r="AA93" s="60"/>
      <c r="AD93" s="60"/>
      <c r="AG93" s="57"/>
      <c r="AH93" s="57"/>
      <c r="AM93" s="17"/>
      <c r="AP93" s="486">
        <v>8000</v>
      </c>
      <c r="AQ93" s="315"/>
      <c r="AR93" s="278"/>
    </row>
    <row r="94" spans="18:44" ht="16.5" thickBot="1">
      <c r="R94" s="255"/>
      <c r="S94" s="255"/>
      <c r="U94" s="90"/>
      <c r="Z94" s="270"/>
      <c r="AA94" s="60"/>
      <c r="AD94" s="60"/>
      <c r="AG94" s="57"/>
      <c r="AH94" s="57"/>
      <c r="AM94" s="17"/>
      <c r="AO94" s="376"/>
      <c r="AP94" s="485">
        <v>10000</v>
      </c>
      <c r="AQ94" s="315"/>
      <c r="AR94" s="278"/>
    </row>
    <row r="95" spans="18:44" ht="12.75">
      <c r="R95" s="255"/>
      <c r="S95" s="255"/>
      <c r="U95" s="90"/>
      <c r="Z95" s="270"/>
      <c r="AA95" s="60"/>
      <c r="AD95" s="60"/>
      <c r="AG95" s="57"/>
      <c r="AH95" s="57"/>
      <c r="AM95" s="17"/>
      <c r="AO95" s="376"/>
      <c r="AQ95" s="315"/>
      <c r="AR95" s="278"/>
    </row>
    <row r="96" spans="18:44" ht="12.75">
      <c r="R96" s="255"/>
      <c r="S96" s="255"/>
      <c r="U96" s="90"/>
      <c r="Z96" s="270"/>
      <c r="AA96" s="60"/>
      <c r="AD96" s="60"/>
      <c r="AG96" s="57"/>
      <c r="AH96" s="57"/>
      <c r="AM96" s="17"/>
      <c r="AN96" s="17"/>
      <c r="AO96" s="299"/>
      <c r="AQ96" s="315"/>
      <c r="AR96" s="278"/>
    </row>
    <row r="97" spans="18:44" ht="12.75">
      <c r="R97" s="255"/>
      <c r="S97" s="255"/>
      <c r="U97" s="90"/>
      <c r="Z97" s="270"/>
      <c r="AA97" s="60"/>
      <c r="AD97" s="60"/>
      <c r="AG97" s="57"/>
      <c r="AH97" s="57"/>
      <c r="AM97" s="17"/>
      <c r="AN97" s="268"/>
      <c r="AO97" s="299"/>
      <c r="AQ97" s="315"/>
      <c r="AR97" s="278"/>
    </row>
    <row r="98" spans="18:44" ht="12.75" customHeight="1">
      <c r="R98" s="255"/>
      <c r="S98" s="255"/>
      <c r="U98" s="90"/>
      <c r="Z98" s="270"/>
      <c r="AA98" s="60"/>
      <c r="AD98" s="60"/>
      <c r="AG98" s="57"/>
      <c r="AH98" s="57"/>
      <c r="AM98" s="17"/>
      <c r="AN98" s="17"/>
      <c r="AO98" s="299"/>
      <c r="AQ98" s="315"/>
      <c r="AR98" s="278"/>
    </row>
    <row r="99" spans="18:44" ht="12.75">
      <c r="R99" s="255"/>
      <c r="S99" s="255"/>
      <c r="U99" s="90"/>
      <c r="Z99" s="270"/>
      <c r="AA99" s="60"/>
      <c r="AD99" s="60"/>
      <c r="AG99" s="57"/>
      <c r="AH99" s="57"/>
      <c r="AM99" s="17"/>
      <c r="AQ99" s="315"/>
      <c r="AR99" s="278"/>
    </row>
    <row r="100" spans="18:44" ht="12.75">
      <c r="R100" s="255"/>
      <c r="S100" s="255"/>
      <c r="U100" s="90"/>
      <c r="Z100" s="270"/>
      <c r="AA100" s="60"/>
      <c r="AD100" s="60"/>
      <c r="AG100" s="57"/>
      <c r="AH100" s="57"/>
      <c r="AM100" s="17"/>
      <c r="AQ100" s="315"/>
      <c r="AR100" s="278"/>
    </row>
    <row r="101" spans="18:44" ht="12.75">
      <c r="R101" s="255"/>
      <c r="S101" s="255"/>
      <c r="U101" s="90"/>
      <c r="Z101" s="270"/>
      <c r="AA101" s="60"/>
      <c r="AD101" s="60"/>
      <c r="AG101" s="57"/>
      <c r="AH101" s="57"/>
      <c r="AM101" s="17"/>
      <c r="AQ101" s="315"/>
      <c r="AR101" s="278"/>
    </row>
    <row r="102" spans="18:44" ht="12.75">
      <c r="R102" s="255"/>
      <c r="S102" s="255"/>
      <c r="U102" s="90"/>
      <c r="Z102" s="270"/>
      <c r="AA102" s="60"/>
      <c r="AD102" s="60"/>
      <c r="AG102" s="57"/>
      <c r="AH102" s="57"/>
      <c r="AM102" s="17"/>
      <c r="AQ102" s="315"/>
      <c r="AR102" s="278"/>
    </row>
    <row r="103" spans="18:44" ht="12.75">
      <c r="R103" s="255"/>
      <c r="S103" s="255"/>
      <c r="U103" s="90"/>
      <c r="Z103" s="270"/>
      <c r="AA103" s="60"/>
      <c r="AD103" s="60"/>
      <c r="AG103" s="57"/>
      <c r="AH103" s="57"/>
      <c r="AM103" s="17"/>
      <c r="AQ103" s="315"/>
      <c r="AR103" s="278"/>
    </row>
    <row r="104" spans="18:44" ht="12.75">
      <c r="R104" s="255"/>
      <c r="S104" s="255"/>
      <c r="U104" s="90"/>
      <c r="Z104" s="270"/>
      <c r="AA104" s="60"/>
      <c r="AD104" s="60"/>
      <c r="AG104" s="57"/>
      <c r="AH104" s="57"/>
      <c r="AM104" s="17"/>
      <c r="AR104" s="278"/>
    </row>
    <row r="105" spans="18:44" ht="12.75">
      <c r="R105" s="255"/>
      <c r="S105" s="255"/>
      <c r="U105" s="90"/>
      <c r="Z105" s="270"/>
      <c r="AA105" s="60"/>
      <c r="AD105" s="60"/>
      <c r="AG105" s="57"/>
      <c r="AH105" s="57"/>
      <c r="AM105" s="17"/>
      <c r="AR105" s="278"/>
    </row>
    <row r="106" spans="18:44" ht="12.75">
      <c r="R106" s="255"/>
      <c r="S106" s="255"/>
      <c r="U106" s="90"/>
      <c r="Z106" s="270"/>
      <c r="AA106" s="60"/>
      <c r="AD106" s="60"/>
      <c r="AG106" s="57"/>
      <c r="AH106" s="57"/>
      <c r="AM106" s="17"/>
      <c r="AR106" s="278"/>
    </row>
    <row r="107" spans="18:39" ht="12.75">
      <c r="R107" s="255"/>
      <c r="S107" s="255"/>
      <c r="U107" s="90"/>
      <c r="Z107" s="270"/>
      <c r="AA107" s="60"/>
      <c r="AD107" s="60"/>
      <c r="AG107" s="57"/>
      <c r="AH107" s="57"/>
      <c r="AM107" s="17"/>
    </row>
    <row r="108" spans="18:39" ht="12.75">
      <c r="R108" s="255"/>
      <c r="S108" s="255"/>
      <c r="T108" s="258"/>
      <c r="U108" s="90"/>
      <c r="Z108" s="270"/>
      <c r="AA108" s="60"/>
      <c r="AD108" s="60"/>
      <c r="AG108" s="57"/>
      <c r="AH108" s="57"/>
      <c r="AM108" s="17"/>
    </row>
    <row r="109" spans="18:39" ht="12.75">
      <c r="R109" s="255"/>
      <c r="S109" s="255"/>
      <c r="T109" s="258"/>
      <c r="Z109" s="270"/>
      <c r="AA109" s="60"/>
      <c r="AD109" s="60"/>
      <c r="AM109" s="17"/>
    </row>
    <row r="110" spans="19:30" ht="12.75">
      <c r="S110" s="255"/>
      <c r="T110" s="258"/>
      <c r="Z110" s="270"/>
      <c r="AA110" s="60"/>
      <c r="AD110" s="60"/>
    </row>
    <row r="111" spans="19:30" ht="12.75">
      <c r="S111" s="255"/>
      <c r="T111" s="258"/>
      <c r="AA111" s="60"/>
      <c r="AD111" s="60"/>
    </row>
    <row r="112" ht="12.75">
      <c r="AD112" s="60"/>
    </row>
    <row r="113" ht="12.75">
      <c r="AD113" s="60"/>
    </row>
    <row r="114" ht="12.75">
      <c r="AD114" s="60"/>
    </row>
  </sheetData>
  <sheetProtection/>
  <mergeCells count="79">
    <mergeCell ref="AM81:AM82"/>
    <mergeCell ref="AM83:AM84"/>
    <mergeCell ref="AP87:AP90"/>
    <mergeCell ref="G83:G84"/>
    <mergeCell ref="AM66:AM67"/>
    <mergeCell ref="AM68:AM69"/>
    <mergeCell ref="AM70:AM71"/>
    <mergeCell ref="AM72:AM73"/>
    <mergeCell ref="AM74:AM75"/>
    <mergeCell ref="AM79:AM80"/>
    <mergeCell ref="AJ83:AJ84"/>
    <mergeCell ref="F83:F84"/>
    <mergeCell ref="R83:R84"/>
    <mergeCell ref="A79:A80"/>
    <mergeCell ref="L83:L84"/>
    <mergeCell ref="AM43:AM44"/>
    <mergeCell ref="AM45:AM46"/>
    <mergeCell ref="AM50:AM51"/>
    <mergeCell ref="AM52:AM53"/>
    <mergeCell ref="AM54:AM55"/>
    <mergeCell ref="AG63:AL63"/>
    <mergeCell ref="A62:AL62"/>
    <mergeCell ref="A70:A71"/>
    <mergeCell ref="A72:A73"/>
    <mergeCell ref="A74:A75"/>
    <mergeCell ref="A5:A6"/>
    <mergeCell ref="A66:A67"/>
    <mergeCell ref="A68:A69"/>
    <mergeCell ref="A7:A8"/>
    <mergeCell ref="A41:A42"/>
    <mergeCell ref="C2:G2"/>
    <mergeCell ref="H2:M2"/>
    <mergeCell ref="N2:S2"/>
    <mergeCell ref="T2:Y2"/>
    <mergeCell ref="C63:H63"/>
    <mergeCell ref="I63:N63"/>
    <mergeCell ref="O63:T63"/>
    <mergeCell ref="U63:Z63"/>
    <mergeCell ref="A58:O58"/>
    <mergeCell ref="A2:A3"/>
    <mergeCell ref="A81:A82"/>
    <mergeCell ref="A83:A84"/>
    <mergeCell ref="A26:A27"/>
    <mergeCell ref="A33:AL33"/>
    <mergeCell ref="AA34:AF34"/>
    <mergeCell ref="C34:H34"/>
    <mergeCell ref="I34:N34"/>
    <mergeCell ref="O34:T34"/>
    <mergeCell ref="U34:Z34"/>
    <mergeCell ref="AG34:AL34"/>
    <mergeCell ref="AF2:AK2"/>
    <mergeCell ref="A20:A21"/>
    <mergeCell ref="A28:O28"/>
    <mergeCell ref="B2:B3"/>
    <mergeCell ref="Z2:AE2"/>
    <mergeCell ref="AA63:AF63"/>
    <mergeCell ref="A15:A16"/>
    <mergeCell ref="A22:A23"/>
    <mergeCell ref="A9:A10"/>
    <mergeCell ref="A11:A12"/>
    <mergeCell ref="AM41:AM42"/>
    <mergeCell ref="A50:A51"/>
    <mergeCell ref="A39:A40"/>
    <mergeCell ref="A45:A46"/>
    <mergeCell ref="A54:A55"/>
    <mergeCell ref="AM37:AM38"/>
    <mergeCell ref="AM39:AM40"/>
    <mergeCell ref="AD54:AD55"/>
    <mergeCell ref="AJ54:AJ55"/>
    <mergeCell ref="A1:AE1"/>
    <mergeCell ref="A87:O87"/>
    <mergeCell ref="X83:X84"/>
    <mergeCell ref="A52:A53"/>
    <mergeCell ref="A43:A44"/>
    <mergeCell ref="AD83:AD84"/>
    <mergeCell ref="A37:A38"/>
    <mergeCell ref="A18:A19"/>
    <mergeCell ref="A13:A14"/>
    <mergeCell ref="A24:A25"/>
  </mergeCells>
  <printOptions horizontalCentered="1"/>
  <pageMargins left="0.7086614173228347" right="0.7086614173228347" top="0.7480314960629921" bottom="0.7480314960629921" header="0.31496062992125984" footer="0.31496062992125984"/>
  <pageSetup fitToHeight="1" fitToWidth="1" orientation="landscape" scale="35" r:id="rId1"/>
  <headerFooter>
    <oddFooter>&amp;C&amp;10 14</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B2:I19"/>
  <sheetViews>
    <sheetView view="pageBreakPreview" zoomScaleSheetLayoutView="100" zoomScalePageLayoutView="0" workbookViewId="0" topLeftCell="A1">
      <selection activeCell="F15" sqref="F15"/>
    </sheetView>
  </sheetViews>
  <sheetFormatPr defaultColWidth="11.00390625" defaultRowHeight="14.25"/>
  <cols>
    <col min="2" max="5" width="19.625" style="0" customWidth="1"/>
    <col min="6" max="6" width="20.625" style="0" customWidth="1"/>
  </cols>
  <sheetData>
    <row r="2" spans="2:6" ht="29.25" customHeight="1">
      <c r="B2" s="614" t="s">
        <v>311</v>
      </c>
      <c r="C2" s="615"/>
      <c r="D2" s="615"/>
      <c r="E2" s="615"/>
      <c r="F2" s="616"/>
    </row>
    <row r="3" spans="2:9" ht="14.25">
      <c r="B3" s="166" t="s">
        <v>200</v>
      </c>
      <c r="C3" s="613" t="s">
        <v>223</v>
      </c>
      <c r="D3" s="613"/>
      <c r="E3" s="613" t="s">
        <v>224</v>
      </c>
      <c r="F3" s="613"/>
      <c r="I3" s="323"/>
    </row>
    <row r="4" spans="2:9" ht="14.25">
      <c r="B4" s="18"/>
      <c r="C4" s="166" t="s">
        <v>199</v>
      </c>
      <c r="D4" s="167" t="s">
        <v>201</v>
      </c>
      <c r="E4" s="166" t="s">
        <v>199</v>
      </c>
      <c r="F4" s="167" t="s">
        <v>201</v>
      </c>
      <c r="G4" s="323"/>
      <c r="I4" s="412"/>
    </row>
    <row r="5" spans="2:6" ht="14.25">
      <c r="B5" s="168" t="s">
        <v>202</v>
      </c>
      <c r="C5" s="171" t="s">
        <v>203</v>
      </c>
      <c r="D5" s="171" t="s">
        <v>204</v>
      </c>
      <c r="E5" s="172"/>
      <c r="F5" s="172"/>
    </row>
    <row r="6" spans="2:6" ht="14.25">
      <c r="B6" s="168" t="s">
        <v>205</v>
      </c>
      <c r="C6" s="171" t="s">
        <v>206</v>
      </c>
      <c r="D6" s="171" t="s">
        <v>207</v>
      </c>
      <c r="E6" s="171" t="s">
        <v>208</v>
      </c>
      <c r="F6" s="171" t="s">
        <v>209</v>
      </c>
    </row>
    <row r="7" spans="2:6" ht="14.25">
      <c r="B7" s="168" t="s">
        <v>210</v>
      </c>
      <c r="C7" s="171">
        <v>65</v>
      </c>
      <c r="D7" s="171">
        <v>75</v>
      </c>
      <c r="E7" s="171">
        <v>85</v>
      </c>
      <c r="F7" s="171">
        <v>80</v>
      </c>
    </row>
    <row r="8" spans="2:6" ht="14.25">
      <c r="B8" s="168" t="s">
        <v>211</v>
      </c>
      <c r="C8" s="171">
        <v>135</v>
      </c>
      <c r="D8" s="171">
        <v>140</v>
      </c>
      <c r="E8" s="171">
        <v>110</v>
      </c>
      <c r="F8" s="171">
        <v>120</v>
      </c>
    </row>
    <row r="9" spans="2:6" ht="15" customHeight="1">
      <c r="B9" s="168" t="s">
        <v>212</v>
      </c>
      <c r="C9" s="171">
        <v>50</v>
      </c>
      <c r="D9" s="171">
        <v>60</v>
      </c>
      <c r="E9" s="171">
        <v>50</v>
      </c>
      <c r="F9" s="171">
        <v>60</v>
      </c>
    </row>
    <row r="10" spans="2:6" ht="14.25">
      <c r="B10" s="168" t="s">
        <v>213</v>
      </c>
      <c r="C10" s="171" t="s">
        <v>214</v>
      </c>
      <c r="D10" s="171" t="s">
        <v>215</v>
      </c>
      <c r="E10" s="171" t="s">
        <v>214</v>
      </c>
      <c r="F10" s="171" t="s">
        <v>203</v>
      </c>
    </row>
    <row r="11" spans="2:6" ht="14.25">
      <c r="B11" s="168" t="s">
        <v>216</v>
      </c>
      <c r="C11" s="171">
        <v>70</v>
      </c>
      <c r="D11" s="171">
        <v>70</v>
      </c>
      <c r="E11" s="171" t="s">
        <v>217</v>
      </c>
      <c r="F11" s="171" t="s">
        <v>218</v>
      </c>
    </row>
    <row r="12" spans="2:6" ht="14.25">
      <c r="B12" s="168" t="s">
        <v>219</v>
      </c>
      <c r="C12" s="171">
        <v>50</v>
      </c>
      <c r="D12" s="171">
        <v>50</v>
      </c>
      <c r="E12" s="171">
        <v>50</v>
      </c>
      <c r="F12" s="171">
        <v>50</v>
      </c>
    </row>
    <row r="13" spans="2:6" ht="14.25">
      <c r="B13" s="168" t="s">
        <v>220</v>
      </c>
      <c r="C13" s="171">
        <v>100</v>
      </c>
      <c r="D13" s="171">
        <v>100</v>
      </c>
      <c r="E13" s="171" t="s">
        <v>393</v>
      </c>
      <c r="F13" s="171">
        <v>120</v>
      </c>
    </row>
    <row r="14" spans="2:6" ht="14.25">
      <c r="B14" s="168" t="s">
        <v>221</v>
      </c>
      <c r="C14" s="171">
        <v>150</v>
      </c>
      <c r="D14" s="171">
        <v>150</v>
      </c>
      <c r="E14" s="171">
        <v>180</v>
      </c>
      <c r="F14" s="171">
        <v>180</v>
      </c>
    </row>
    <row r="15" spans="2:6" ht="14.25">
      <c r="B15" s="168" t="s">
        <v>222</v>
      </c>
      <c r="C15" s="171">
        <v>130</v>
      </c>
      <c r="D15" s="171" t="s">
        <v>394</v>
      </c>
      <c r="E15" s="171" t="s">
        <v>395</v>
      </c>
      <c r="F15" s="217" t="s">
        <v>395</v>
      </c>
    </row>
    <row r="16" spans="2:6" ht="14.25">
      <c r="B16" s="217" t="s">
        <v>296</v>
      </c>
      <c r="C16" s="217">
        <v>80</v>
      </c>
      <c r="D16" s="217">
        <v>80</v>
      </c>
      <c r="E16" s="217">
        <v>90</v>
      </c>
      <c r="F16" s="217">
        <v>100</v>
      </c>
    </row>
    <row r="17" spans="2:6" s="64" customFormat="1" ht="14.25">
      <c r="B17" s="217" t="s">
        <v>299</v>
      </c>
      <c r="C17" s="217">
        <v>80</v>
      </c>
      <c r="D17" s="217">
        <v>120</v>
      </c>
      <c r="E17" s="217">
        <v>100</v>
      </c>
      <c r="F17" s="217">
        <v>140</v>
      </c>
    </row>
    <row r="18" spans="2:6" s="323" customFormat="1" ht="14.25">
      <c r="B18" s="217" t="s">
        <v>360</v>
      </c>
      <c r="C18" s="217">
        <v>70</v>
      </c>
      <c r="D18" s="217">
        <v>85</v>
      </c>
      <c r="E18" s="217">
        <v>60</v>
      </c>
      <c r="F18" s="217">
        <v>70</v>
      </c>
    </row>
    <row r="19" ht="14.25">
      <c r="B19" s="297" t="s">
        <v>297</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headerFooter>
    <oddFooter>&amp;C15</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W39"/>
  <sheetViews>
    <sheetView view="pageBreakPreview" zoomScaleSheetLayoutView="100" zoomScalePageLayoutView="0" workbookViewId="0" topLeftCell="A1">
      <selection activeCell="M28" sqref="M28"/>
    </sheetView>
  </sheetViews>
  <sheetFormatPr defaultColWidth="11.00390625" defaultRowHeight="14.25"/>
  <cols>
    <col min="1" max="1" width="11.125" style="94" customWidth="1"/>
    <col min="2" max="2" width="12.375" style="94" bestFit="1" customWidth="1"/>
    <col min="3" max="3" width="12.50390625" style="94" customWidth="1"/>
    <col min="4" max="4" width="12.875" style="94" bestFit="1" customWidth="1"/>
    <col min="5" max="5" width="10.875" style="94" customWidth="1"/>
    <col min="6" max="6" width="11.50390625" style="94" customWidth="1"/>
    <col min="7" max="7" width="11.375" style="94" customWidth="1"/>
    <col min="8" max="9" width="11.125" style="94" bestFit="1" customWidth="1"/>
    <col min="10" max="10" width="12.625" style="94" bestFit="1" customWidth="1"/>
    <col min="11" max="11" width="12.25390625" style="94" bestFit="1" customWidth="1"/>
    <col min="12" max="13" width="11.00390625" style="94" customWidth="1"/>
    <col min="14" max="14" width="12.375" style="94" customWidth="1"/>
    <col min="15" max="15" width="13.50390625" style="94" bestFit="1" customWidth="1"/>
    <col min="16" max="16" width="12.875" style="94" bestFit="1" customWidth="1"/>
    <col min="17" max="16384" width="11.00390625" style="94" customWidth="1"/>
  </cols>
  <sheetData>
    <row r="1" spans="1:16" ht="12.75">
      <c r="A1" s="589" t="s">
        <v>301</v>
      </c>
      <c r="B1" s="589"/>
      <c r="C1" s="589"/>
      <c r="D1" s="589"/>
      <c r="E1" s="589"/>
      <c r="F1" s="589"/>
      <c r="G1" s="589"/>
      <c r="H1" s="589"/>
      <c r="I1" s="589"/>
      <c r="J1" s="589"/>
      <c r="K1" s="589"/>
      <c r="L1" s="589"/>
      <c r="M1" s="589"/>
      <c r="N1" s="589"/>
      <c r="O1" s="589"/>
      <c r="P1" s="589"/>
    </row>
    <row r="2" spans="1:16" ht="14.25" customHeight="1">
      <c r="A2" s="595" t="s">
        <v>166</v>
      </c>
      <c r="B2" s="623" t="s">
        <v>144</v>
      </c>
      <c r="C2" s="624"/>
      <c r="D2" s="625"/>
      <c r="E2" s="629" t="s">
        <v>145</v>
      </c>
      <c r="F2" s="630"/>
      <c r="G2" s="630"/>
      <c r="H2" s="630"/>
      <c r="I2" s="630"/>
      <c r="J2" s="630"/>
      <c r="K2" s="630"/>
      <c r="L2" s="630"/>
      <c r="M2" s="631"/>
      <c r="N2" s="623" t="s">
        <v>132</v>
      </c>
      <c r="O2" s="624"/>
      <c r="P2" s="625"/>
    </row>
    <row r="3" spans="1:16" ht="12.75">
      <c r="A3" s="634"/>
      <c r="B3" s="626"/>
      <c r="C3" s="627"/>
      <c r="D3" s="628"/>
      <c r="E3" s="629" t="s">
        <v>147</v>
      </c>
      <c r="F3" s="630"/>
      <c r="G3" s="631"/>
      <c r="H3" s="629" t="s">
        <v>146</v>
      </c>
      <c r="I3" s="630"/>
      <c r="J3" s="631"/>
      <c r="K3" s="629" t="s">
        <v>287</v>
      </c>
      <c r="L3" s="630"/>
      <c r="M3" s="631"/>
      <c r="N3" s="626"/>
      <c r="O3" s="627"/>
      <c r="P3" s="628"/>
    </row>
    <row r="4" spans="1:16" ht="12.75">
      <c r="A4" s="596"/>
      <c r="B4" s="252">
        <v>2012</v>
      </c>
      <c r="C4" s="252">
        <v>2013</v>
      </c>
      <c r="D4" s="252">
        <v>2014</v>
      </c>
      <c r="E4" s="252">
        <v>2012</v>
      </c>
      <c r="F4" s="252">
        <v>2013</v>
      </c>
      <c r="G4" s="252">
        <v>2014</v>
      </c>
      <c r="H4" s="252">
        <v>2012</v>
      </c>
      <c r="I4" s="252">
        <v>2013</v>
      </c>
      <c r="J4" s="252">
        <v>2014</v>
      </c>
      <c r="K4" s="252">
        <v>2012</v>
      </c>
      <c r="L4" s="252">
        <v>2013</v>
      </c>
      <c r="M4" s="252">
        <v>2014</v>
      </c>
      <c r="N4" s="252">
        <v>2012</v>
      </c>
      <c r="O4" s="252">
        <v>2013</v>
      </c>
      <c r="P4" s="252">
        <v>2014</v>
      </c>
    </row>
    <row r="5" spans="1:16" ht="12.75">
      <c r="A5" s="20" t="s">
        <v>158</v>
      </c>
      <c r="B5" s="93">
        <v>1200</v>
      </c>
      <c r="C5" s="93">
        <v>23015</v>
      </c>
      <c r="D5" s="93"/>
      <c r="E5" s="93">
        <v>73810</v>
      </c>
      <c r="F5" s="93">
        <v>72613</v>
      </c>
      <c r="G5" s="93">
        <v>75338</v>
      </c>
      <c r="H5" s="93"/>
      <c r="I5" s="93"/>
      <c r="J5" s="93"/>
      <c r="K5" s="93"/>
      <c r="L5" s="93"/>
      <c r="M5" s="93"/>
      <c r="N5" s="93">
        <f aca="true" t="shared" si="0" ref="N5:P12">B5+E5+H5+K5</f>
        <v>75010</v>
      </c>
      <c r="O5" s="93">
        <f t="shared" si="0"/>
        <v>95628</v>
      </c>
      <c r="P5" s="93">
        <f t="shared" si="0"/>
        <v>75338</v>
      </c>
    </row>
    <row r="6" spans="1:16" ht="12.75">
      <c r="A6" s="18" t="s">
        <v>159</v>
      </c>
      <c r="B6" s="93">
        <v>16931967</v>
      </c>
      <c r="C6" s="93">
        <v>16893981</v>
      </c>
      <c r="D6" s="93">
        <v>16154888</v>
      </c>
      <c r="E6" s="93">
        <v>4293320</v>
      </c>
      <c r="F6" s="93">
        <v>2749950</v>
      </c>
      <c r="G6" s="93">
        <v>3768667</v>
      </c>
      <c r="H6" s="93">
        <v>496191</v>
      </c>
      <c r="I6" s="93">
        <v>400690</v>
      </c>
      <c r="J6" s="93">
        <v>87000</v>
      </c>
      <c r="K6" s="93">
        <v>25400520</v>
      </c>
      <c r="L6" s="93">
        <v>32095638</v>
      </c>
      <c r="M6" s="93">
        <v>19141470</v>
      </c>
      <c r="N6" s="93">
        <f t="shared" si="0"/>
        <v>47121998</v>
      </c>
      <c r="O6" s="93">
        <f t="shared" si="0"/>
        <v>52140259</v>
      </c>
      <c r="P6" s="93">
        <f t="shared" si="0"/>
        <v>39152025</v>
      </c>
    </row>
    <row r="7" spans="1:16" ht="12.75">
      <c r="A7" s="18" t="s">
        <v>160</v>
      </c>
      <c r="B7" s="93">
        <v>19665518</v>
      </c>
      <c r="C7" s="93">
        <v>20987187</v>
      </c>
      <c r="D7" s="93">
        <v>23654263</v>
      </c>
      <c r="E7" s="93">
        <v>435358</v>
      </c>
      <c r="F7" s="93">
        <v>533760</v>
      </c>
      <c r="G7" s="93">
        <v>756574</v>
      </c>
      <c r="H7" s="93">
        <v>11779</v>
      </c>
      <c r="I7" s="93">
        <v>5223</v>
      </c>
      <c r="J7" s="93">
        <v>5223</v>
      </c>
      <c r="K7" s="93"/>
      <c r="L7" s="93"/>
      <c r="M7" s="93"/>
      <c r="N7" s="93">
        <f t="shared" si="0"/>
        <v>20112655</v>
      </c>
      <c r="O7" s="93">
        <f t="shared" si="0"/>
        <v>21526170</v>
      </c>
      <c r="P7" s="93">
        <f t="shared" si="0"/>
        <v>24416060</v>
      </c>
    </row>
    <row r="8" spans="1:16" ht="12.75">
      <c r="A8" s="18" t="s">
        <v>161</v>
      </c>
      <c r="B8" s="93">
        <v>156630166</v>
      </c>
      <c r="C8" s="93">
        <v>174602484</v>
      </c>
      <c r="D8" s="93">
        <v>147939337</v>
      </c>
      <c r="E8" s="93">
        <v>11725084</v>
      </c>
      <c r="F8" s="93">
        <v>6717222</v>
      </c>
      <c r="G8" s="93">
        <v>12797580</v>
      </c>
      <c r="H8" s="93">
        <v>12617444</v>
      </c>
      <c r="I8" s="93">
        <v>9966045</v>
      </c>
      <c r="J8" s="93">
        <v>3867274</v>
      </c>
      <c r="K8" s="93"/>
      <c r="L8" s="93"/>
      <c r="M8" s="93"/>
      <c r="N8" s="93">
        <f t="shared" si="0"/>
        <v>180972694</v>
      </c>
      <c r="O8" s="93">
        <f t="shared" si="0"/>
        <v>191285751</v>
      </c>
      <c r="P8" s="93">
        <f t="shared" si="0"/>
        <v>164604191</v>
      </c>
    </row>
    <row r="9" spans="1:16" ht="12.75">
      <c r="A9" s="18" t="s">
        <v>165</v>
      </c>
      <c r="B9" s="93">
        <v>305268584</v>
      </c>
      <c r="C9" s="93">
        <v>388364341</v>
      </c>
      <c r="D9" s="93">
        <v>327706682</v>
      </c>
      <c r="E9" s="93">
        <v>15353429</v>
      </c>
      <c r="F9" s="93">
        <v>12372307</v>
      </c>
      <c r="G9" s="93">
        <v>22239645</v>
      </c>
      <c r="H9" s="93">
        <v>14579505</v>
      </c>
      <c r="I9" s="93">
        <v>6156378</v>
      </c>
      <c r="J9" s="93">
        <v>11239131</v>
      </c>
      <c r="K9" s="93"/>
      <c r="L9" s="93"/>
      <c r="M9" s="93"/>
      <c r="N9" s="93">
        <f t="shared" si="0"/>
        <v>335201518</v>
      </c>
      <c r="O9" s="93">
        <f t="shared" si="0"/>
        <v>406893026</v>
      </c>
      <c r="P9" s="93">
        <f t="shared" si="0"/>
        <v>361185458</v>
      </c>
    </row>
    <row r="10" spans="1:16" ht="12.75">
      <c r="A10" s="18" t="s">
        <v>162</v>
      </c>
      <c r="B10" s="93">
        <v>379497378</v>
      </c>
      <c r="C10" s="93">
        <v>425076935</v>
      </c>
      <c r="D10" s="93">
        <v>389787827</v>
      </c>
      <c r="E10" s="93">
        <v>73065313</v>
      </c>
      <c r="F10" s="93">
        <v>93975252</v>
      </c>
      <c r="G10" s="93">
        <v>66680553</v>
      </c>
      <c r="H10" s="93">
        <v>18107588</v>
      </c>
      <c r="I10" s="93">
        <v>4221740</v>
      </c>
      <c r="J10" s="93">
        <v>14450947</v>
      </c>
      <c r="K10" s="93"/>
      <c r="L10" s="93"/>
      <c r="M10" s="93"/>
      <c r="N10" s="93">
        <f t="shared" si="0"/>
        <v>470670279</v>
      </c>
      <c r="O10" s="93">
        <f t="shared" si="0"/>
        <v>523273927</v>
      </c>
      <c r="P10" s="93">
        <f t="shared" si="0"/>
        <v>470919327</v>
      </c>
    </row>
    <row r="11" spans="1:16" ht="12.75">
      <c r="A11" s="18" t="s">
        <v>177</v>
      </c>
      <c r="B11" s="93">
        <v>3770058</v>
      </c>
      <c r="C11" s="93">
        <v>5513907</v>
      </c>
      <c r="D11" s="93">
        <v>4541710</v>
      </c>
      <c r="E11" s="93">
        <v>9993862</v>
      </c>
      <c r="F11" s="93">
        <v>13346287</v>
      </c>
      <c r="G11" s="93">
        <v>14288928</v>
      </c>
      <c r="H11" s="93">
        <v>117500</v>
      </c>
      <c r="I11" s="93">
        <v>33100</v>
      </c>
      <c r="J11" s="93"/>
      <c r="K11" s="93"/>
      <c r="L11" s="93"/>
      <c r="M11" s="93"/>
      <c r="N11" s="93">
        <f t="shared" si="0"/>
        <v>13881420</v>
      </c>
      <c r="O11" s="93">
        <f t="shared" si="0"/>
        <v>18893294</v>
      </c>
      <c r="P11" s="93">
        <f t="shared" si="0"/>
        <v>18830638</v>
      </c>
    </row>
    <row r="12" spans="1:16" ht="12.75">
      <c r="A12" s="18" t="s">
        <v>163</v>
      </c>
      <c r="B12" s="93"/>
      <c r="C12" s="93"/>
      <c r="D12" s="93"/>
      <c r="E12" s="93"/>
      <c r="F12" s="93"/>
      <c r="G12" s="93"/>
      <c r="H12" s="93"/>
      <c r="I12" s="93"/>
      <c r="J12" s="93"/>
      <c r="K12" s="93"/>
      <c r="L12" s="93"/>
      <c r="M12" s="93"/>
      <c r="N12" s="93">
        <f t="shared" si="0"/>
        <v>0</v>
      </c>
      <c r="O12" s="93">
        <f t="shared" si="0"/>
        <v>0</v>
      </c>
      <c r="P12" s="93">
        <f t="shared" si="0"/>
        <v>0</v>
      </c>
    </row>
    <row r="13" spans="1:21" ht="12.75">
      <c r="A13" s="18" t="s">
        <v>7</v>
      </c>
      <c r="B13" s="93">
        <f>SUM(B5:B12)</f>
        <v>881764871</v>
      </c>
      <c r="C13" s="93">
        <f>SUM(C5:C12)</f>
        <v>1031461850</v>
      </c>
      <c r="D13" s="93">
        <f aca="true" t="shared" si="1" ref="D13:O13">SUM(D5:D12)</f>
        <v>909784707</v>
      </c>
      <c r="E13" s="93">
        <f>SUM(E5:E12)</f>
        <v>114940176</v>
      </c>
      <c r="F13" s="93">
        <f>SUM(F5:F12)</f>
        <v>129767391</v>
      </c>
      <c r="G13" s="93">
        <f t="shared" si="1"/>
        <v>120607285</v>
      </c>
      <c r="H13" s="93">
        <f>SUM(H5:H12)</f>
        <v>45930007</v>
      </c>
      <c r="I13" s="93">
        <f>SUM(I5:I12)</f>
        <v>20783176</v>
      </c>
      <c r="J13" s="93">
        <f t="shared" si="1"/>
        <v>29649575</v>
      </c>
      <c r="K13" s="93">
        <f>SUM(K5:K12)</f>
        <v>25400520</v>
      </c>
      <c r="L13" s="93">
        <f>SUM(L5:L12)</f>
        <v>32095638</v>
      </c>
      <c r="M13" s="93">
        <f t="shared" si="1"/>
        <v>19141470</v>
      </c>
      <c r="N13" s="93">
        <f t="shared" si="1"/>
        <v>1068035574</v>
      </c>
      <c r="O13" s="93">
        <f t="shared" si="1"/>
        <v>1214108055</v>
      </c>
      <c r="P13" s="191">
        <f>SUM(P5:P12)</f>
        <v>1079183037</v>
      </c>
      <c r="R13" s="169">
        <f>+N13-K13</f>
        <v>1042635054</v>
      </c>
      <c r="S13" s="169">
        <f>+O13-L13</f>
        <v>1182012417</v>
      </c>
      <c r="T13" s="132">
        <f>+S13/R13</f>
        <v>1.1336779944864581</v>
      </c>
      <c r="U13" s="132"/>
    </row>
    <row r="14" spans="1:21" ht="12.75">
      <c r="A14" s="104" t="s">
        <v>261</v>
      </c>
      <c r="B14" s="105"/>
      <c r="C14" s="105"/>
      <c r="D14" s="105"/>
      <c r="E14" s="105"/>
      <c r="F14" s="105"/>
      <c r="G14" s="105"/>
      <c r="H14" s="105"/>
      <c r="I14" s="105"/>
      <c r="J14" s="105"/>
      <c r="K14" s="105"/>
      <c r="L14" s="105"/>
      <c r="M14" s="105"/>
      <c r="N14" s="105"/>
      <c r="O14" s="106"/>
      <c r="P14" s="106"/>
      <c r="R14" s="132"/>
      <c r="S14" s="132"/>
      <c r="T14" s="132"/>
      <c r="U14" s="132"/>
    </row>
    <row r="15" spans="1:21" ht="12.75">
      <c r="A15" s="104" t="s">
        <v>164</v>
      </c>
      <c r="B15" s="105"/>
      <c r="C15" s="105"/>
      <c r="D15" s="105"/>
      <c r="E15" s="105"/>
      <c r="F15" s="105"/>
      <c r="G15" s="105"/>
      <c r="H15" s="105"/>
      <c r="I15" s="105"/>
      <c r="J15" s="105"/>
      <c r="K15" s="105"/>
      <c r="L15" s="105"/>
      <c r="M15" s="105"/>
      <c r="N15" s="105"/>
      <c r="O15" s="106"/>
      <c r="P15" s="106"/>
      <c r="R15" s="132"/>
      <c r="S15" s="132">
        <f>+C13/B13</f>
        <v>1.16976972424659</v>
      </c>
      <c r="T15" s="132"/>
      <c r="U15" s="132"/>
    </row>
    <row r="16" spans="14:19" ht="14.25">
      <c r="N16" s="157"/>
      <c r="O16" s="157"/>
      <c r="P16" s="157"/>
      <c r="S16" s="241"/>
    </row>
    <row r="17" spans="11:16" ht="12.75">
      <c r="K17" s="298" t="s">
        <v>298</v>
      </c>
      <c r="O17" s="157">
        <f>O13-L13</f>
        <v>1182012417</v>
      </c>
      <c r="P17" s="157">
        <f>P13-M13</f>
        <v>1060041567</v>
      </c>
    </row>
    <row r="19" ht="12.75">
      <c r="O19" s="157"/>
    </row>
    <row r="20" spans="3:23" ht="12.75">
      <c r="C20" s="620" t="s">
        <v>302</v>
      </c>
      <c r="D20" s="622"/>
      <c r="E20" s="622"/>
      <c r="F20" s="622"/>
      <c r="G20" s="622"/>
      <c r="H20" s="622"/>
      <c r="I20" s="622"/>
      <c r="J20" s="622"/>
      <c r="K20" s="622"/>
      <c r="L20" s="621"/>
      <c r="N20" s="253"/>
      <c r="Q20" s="253"/>
      <c r="T20" s="253"/>
      <c r="W20" s="253"/>
    </row>
    <row r="21" spans="3:12" s="56" customFormat="1" ht="12.75">
      <c r="C21" s="635" t="s">
        <v>167</v>
      </c>
      <c r="D21" s="636"/>
      <c r="E21" s="620">
        <v>2012</v>
      </c>
      <c r="F21" s="621"/>
      <c r="G21" s="620">
        <v>2013</v>
      </c>
      <c r="H21" s="622"/>
      <c r="I21" s="621"/>
      <c r="J21" s="620">
        <v>2014</v>
      </c>
      <c r="K21" s="622"/>
      <c r="L21" s="621"/>
    </row>
    <row r="22" spans="3:14" s="56" customFormat="1" ht="12.75">
      <c r="C22" s="637"/>
      <c r="D22" s="638"/>
      <c r="E22" s="275" t="s">
        <v>282</v>
      </c>
      <c r="F22" s="276" t="s">
        <v>283</v>
      </c>
      <c r="G22" s="275" t="s">
        <v>282</v>
      </c>
      <c r="H22" s="276" t="s">
        <v>283</v>
      </c>
      <c r="I22" s="276" t="s">
        <v>284</v>
      </c>
      <c r="J22" s="275" t="s">
        <v>282</v>
      </c>
      <c r="K22" s="276" t="s">
        <v>283</v>
      </c>
      <c r="L22" s="276" t="s">
        <v>284</v>
      </c>
      <c r="N22" s="257"/>
    </row>
    <row r="23" spans="3:23" ht="12.75">
      <c r="C23" s="104" t="s">
        <v>134</v>
      </c>
      <c r="D23" s="18"/>
      <c r="E23" s="327">
        <v>369349871</v>
      </c>
      <c r="F23" s="107">
        <f aca="true" t="shared" si="2" ref="F23:F34">E23/$E$34</f>
        <v>0.41887569254275725</v>
      </c>
      <c r="G23" s="327">
        <v>431892384</v>
      </c>
      <c r="H23" s="107">
        <f aca="true" t="shared" si="3" ref="H23:H34">G23/$G$34</f>
        <v>0.4187187184867768</v>
      </c>
      <c r="I23" s="107">
        <f>G23/E23-1</f>
        <v>0.16933135195273974</v>
      </c>
      <c r="J23" s="327">
        <v>386729557</v>
      </c>
      <c r="K23" s="107">
        <f>J23/$J$34</f>
        <v>0.42507810257135925</v>
      </c>
      <c r="L23" s="107">
        <f>J23/G23-1</f>
        <v>-0.10456963047535472</v>
      </c>
      <c r="W23" s="254"/>
    </row>
    <row r="24" spans="3:12" ht="12.75">
      <c r="C24" s="632" t="s">
        <v>64</v>
      </c>
      <c r="D24" s="633"/>
      <c r="E24" s="327">
        <v>106956643</v>
      </c>
      <c r="F24" s="107">
        <f t="shared" si="2"/>
        <v>0.12129837161544169</v>
      </c>
      <c r="G24" s="327">
        <v>130485855</v>
      </c>
      <c r="H24" s="107">
        <f t="shared" si="3"/>
        <v>0.1265057500672468</v>
      </c>
      <c r="I24" s="107">
        <f aca="true" t="shared" si="4" ref="I24:I34">G24/E24-1</f>
        <v>0.21998831807015473</v>
      </c>
      <c r="J24" s="327">
        <v>121047717</v>
      </c>
      <c r="K24" s="107">
        <f aca="true" t="shared" si="5" ref="K24:K34">J24/$J$34</f>
        <v>0.13305094718414517</v>
      </c>
      <c r="L24" s="107">
        <f aca="true" t="shared" si="6" ref="L24:L34">J24/G24-1</f>
        <v>-0.07233073653845468</v>
      </c>
    </row>
    <row r="25" spans="3:12" ht="12.75">
      <c r="C25" s="129" t="s">
        <v>157</v>
      </c>
      <c r="D25" s="130"/>
      <c r="E25" s="327">
        <v>93900054</v>
      </c>
      <c r="F25" s="107">
        <f t="shared" si="2"/>
        <v>0.10649103529550794</v>
      </c>
      <c r="G25" s="327">
        <v>114143455</v>
      </c>
      <c r="H25" s="107">
        <f t="shared" si="3"/>
        <v>0.11066182913115012</v>
      </c>
      <c r="I25" s="107">
        <f t="shared" si="4"/>
        <v>0.21558455120803233</v>
      </c>
      <c r="J25" s="327">
        <v>99470246</v>
      </c>
      <c r="K25" s="107">
        <f t="shared" si="5"/>
        <v>0.1093338294595009</v>
      </c>
      <c r="L25" s="107">
        <f t="shared" si="6"/>
        <v>-0.12855059451284356</v>
      </c>
    </row>
    <row r="26" spans="3:12" ht="12.75">
      <c r="C26" s="632" t="s">
        <v>65</v>
      </c>
      <c r="D26" s="633"/>
      <c r="E26" s="327">
        <v>66957898</v>
      </c>
      <c r="F26" s="107">
        <f t="shared" si="2"/>
        <v>0.0759362276749172</v>
      </c>
      <c r="G26" s="327">
        <v>82302673</v>
      </c>
      <c r="H26" s="107">
        <f t="shared" si="3"/>
        <v>0.07979226085773312</v>
      </c>
      <c r="I26" s="107">
        <f t="shared" si="4"/>
        <v>0.22917050054349075</v>
      </c>
      <c r="J26" s="327">
        <v>81741560</v>
      </c>
      <c r="K26" s="107">
        <f t="shared" si="5"/>
        <v>0.0898471466612595</v>
      </c>
      <c r="L26" s="107">
        <f t="shared" si="6"/>
        <v>-0.006817676504868753</v>
      </c>
    </row>
    <row r="27" spans="3:12" ht="12.75">
      <c r="C27" s="632" t="s">
        <v>68</v>
      </c>
      <c r="D27" s="633"/>
      <c r="E27" s="327">
        <v>63112496</v>
      </c>
      <c r="F27" s="107">
        <f t="shared" si="2"/>
        <v>0.07157519887180899</v>
      </c>
      <c r="G27" s="327">
        <v>71391366</v>
      </c>
      <c r="H27" s="107">
        <f t="shared" si="3"/>
        <v>0.06921377266643454</v>
      </c>
      <c r="I27" s="107">
        <f t="shared" si="4"/>
        <v>0.13117639967844097</v>
      </c>
      <c r="J27" s="327">
        <v>49450040</v>
      </c>
      <c r="K27" s="107">
        <f t="shared" si="5"/>
        <v>0.054353562573128636</v>
      </c>
      <c r="L27" s="107">
        <f t="shared" si="6"/>
        <v>-0.3073386493263065</v>
      </c>
    </row>
    <row r="28" spans="3:12" ht="12.75">
      <c r="C28" s="639" t="s">
        <v>135</v>
      </c>
      <c r="D28" s="640"/>
      <c r="E28" s="327">
        <v>79995261</v>
      </c>
      <c r="F28" s="107">
        <f t="shared" si="2"/>
        <v>0.09072175999626549</v>
      </c>
      <c r="G28" s="327">
        <v>91922258</v>
      </c>
      <c r="H28" s="107">
        <f t="shared" si="3"/>
        <v>0.08911842740475569</v>
      </c>
      <c r="I28" s="107">
        <f t="shared" si="4"/>
        <v>0.1490962945917509</v>
      </c>
      <c r="J28" s="327">
        <v>68255013</v>
      </c>
      <c r="K28" s="107">
        <f t="shared" si="5"/>
        <v>0.07502325822234336</v>
      </c>
      <c r="L28" s="107">
        <f t="shared" si="6"/>
        <v>-0.2574702309858402</v>
      </c>
    </row>
    <row r="29" spans="3:12" ht="12.75">
      <c r="C29" s="632" t="s">
        <v>136</v>
      </c>
      <c r="D29" s="633"/>
      <c r="E29" s="327">
        <v>20654760</v>
      </c>
      <c r="F29" s="107">
        <f t="shared" si="2"/>
        <v>0.023424339843087262</v>
      </c>
      <c r="G29" s="327">
        <v>26584712</v>
      </c>
      <c r="H29" s="107">
        <f t="shared" si="3"/>
        <v>0.025773819943025522</v>
      </c>
      <c r="I29" s="107">
        <f t="shared" si="4"/>
        <v>0.2870985671099544</v>
      </c>
      <c r="J29" s="327">
        <v>23244787</v>
      </c>
      <c r="K29" s="107">
        <f t="shared" si="5"/>
        <v>0.02554976668782365</v>
      </c>
      <c r="L29" s="107">
        <f t="shared" si="6"/>
        <v>-0.12563329630954811</v>
      </c>
    </row>
    <row r="30" spans="3:12" ht="12.75">
      <c r="C30" s="632" t="s">
        <v>148</v>
      </c>
      <c r="D30" s="633"/>
      <c r="E30" s="327">
        <v>14728696</v>
      </c>
      <c r="F30" s="107">
        <f t="shared" si="2"/>
        <v>0.01670365477737432</v>
      </c>
      <c r="G30" s="327">
        <v>18001756</v>
      </c>
      <c r="H30" s="107">
        <f t="shared" si="3"/>
        <v>0.017452662936588495</v>
      </c>
      <c r="I30" s="107">
        <f t="shared" si="4"/>
        <v>0.22222333871240196</v>
      </c>
      <c r="J30" s="327">
        <v>16115251</v>
      </c>
      <c r="K30" s="107">
        <f t="shared" si="5"/>
        <v>0.017713257736701</v>
      </c>
      <c r="L30" s="107">
        <f t="shared" si="6"/>
        <v>-0.10479560993938586</v>
      </c>
    </row>
    <row r="31" spans="3:12" ht="12.75">
      <c r="C31" s="632" t="s">
        <v>197</v>
      </c>
      <c r="D31" s="633"/>
      <c r="E31" s="158" t="s">
        <v>193</v>
      </c>
      <c r="F31" s="159" t="s">
        <v>126</v>
      </c>
      <c r="G31" s="327">
        <v>10982343</v>
      </c>
      <c r="H31" s="159" t="s">
        <v>126</v>
      </c>
      <c r="I31" s="159" t="s">
        <v>126</v>
      </c>
      <c r="J31" s="327">
        <v>8361879</v>
      </c>
      <c r="K31" s="107">
        <f>J31/$J$34</f>
        <v>0.009191052493697281</v>
      </c>
      <c r="L31" s="159" t="s">
        <v>126</v>
      </c>
    </row>
    <row r="32" spans="3:12" ht="12.75">
      <c r="C32" s="632" t="s">
        <v>149</v>
      </c>
      <c r="D32" s="633"/>
      <c r="E32" s="158" t="s">
        <v>193</v>
      </c>
      <c r="F32" s="159" t="s">
        <v>126</v>
      </c>
      <c r="G32" s="158" t="s">
        <v>193</v>
      </c>
      <c r="H32" s="159" t="s">
        <v>126</v>
      </c>
      <c r="I32" s="159" t="s">
        <v>126</v>
      </c>
      <c r="J32" s="158"/>
      <c r="K32" s="159" t="s">
        <v>126</v>
      </c>
      <c r="L32" s="159" t="s">
        <v>126</v>
      </c>
    </row>
    <row r="33" spans="3:12" ht="12.75">
      <c r="C33" s="632" t="s">
        <v>150</v>
      </c>
      <c r="D33" s="633"/>
      <c r="E33" s="327">
        <f>12820256+11606782+41682154</f>
        <v>66109192</v>
      </c>
      <c r="F33" s="107">
        <f t="shared" si="2"/>
        <v>0.07497371938283988</v>
      </c>
      <c r="G33" s="327">
        <f>8638280+7653739+37463029</f>
        <v>53755048</v>
      </c>
      <c r="H33" s="107">
        <f t="shared" si="3"/>
        <v>0.052115401068881025</v>
      </c>
      <c r="I33" s="107">
        <f t="shared" si="4"/>
        <v>-0.1868748297513605</v>
      </c>
      <c r="J33" s="327">
        <f>9963966+45404691</f>
        <v>55368657</v>
      </c>
      <c r="K33" s="107">
        <f t="shared" si="5"/>
        <v>0.06085907641004126</v>
      </c>
      <c r="L33" s="107">
        <f t="shared" si="6"/>
        <v>0.03001781339679943</v>
      </c>
    </row>
    <row r="34" spans="3:12" ht="12.75">
      <c r="C34" s="632" t="s">
        <v>132</v>
      </c>
      <c r="D34" s="633"/>
      <c r="E34" s="174">
        <f>SUM(E23:E33)</f>
        <v>881764871</v>
      </c>
      <c r="F34" s="107">
        <f t="shared" si="2"/>
        <v>1</v>
      </c>
      <c r="G34" s="174">
        <f>SUM(G23:G33)</f>
        <v>1031461850</v>
      </c>
      <c r="H34" s="107">
        <f t="shared" si="3"/>
        <v>1</v>
      </c>
      <c r="I34" s="107">
        <f t="shared" si="4"/>
        <v>0.1697697242465901</v>
      </c>
      <c r="J34" s="174">
        <f>SUM(J23:J33)</f>
        <v>909784707</v>
      </c>
      <c r="K34" s="107">
        <f t="shared" si="5"/>
        <v>1</v>
      </c>
      <c r="L34" s="107">
        <f t="shared" si="6"/>
        <v>-0.11796572311423825</v>
      </c>
    </row>
    <row r="35" spans="3:12" ht="12.75">
      <c r="C35" s="617" t="s">
        <v>261</v>
      </c>
      <c r="D35" s="618"/>
      <c r="E35" s="618"/>
      <c r="F35" s="618"/>
      <c r="G35" s="618"/>
      <c r="H35" s="618"/>
      <c r="I35" s="618"/>
      <c r="J35" s="618"/>
      <c r="K35" s="618"/>
      <c r="L35" s="619"/>
    </row>
    <row r="37" ht="12.75">
      <c r="G37" s="157"/>
    </row>
    <row r="39" ht="12.75">
      <c r="H39" s="256"/>
    </row>
  </sheetData>
  <sheetProtection/>
  <mergeCells count="24">
    <mergeCell ref="K3:M3"/>
    <mergeCell ref="E2:M2"/>
    <mergeCell ref="C21:D22"/>
    <mergeCell ref="C31:D31"/>
    <mergeCell ref="C32:D32"/>
    <mergeCell ref="C29:D29"/>
    <mergeCell ref="H3:J3"/>
    <mergeCell ref="C28:D28"/>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9" r:id="rId1"/>
  <headerFooter>
    <oddFooter>&amp;C&amp;10 16</oddFooter>
  </headerFooter>
  <ignoredErrors>
    <ignoredError sqref="F34" formula="1"/>
    <ignoredError sqref="D13 M13 G13 J13 E13:F13 H13:I13 K13:L13 B13:C13" formulaRange="1"/>
  </ignoredErrors>
</worksheet>
</file>

<file path=xl/worksheets/sheet16.xml><?xml version="1.0" encoding="utf-8"?>
<worksheet xmlns="http://schemas.openxmlformats.org/spreadsheetml/2006/main" xmlns:r="http://schemas.openxmlformats.org/officeDocument/2006/relationships">
  <sheetPr>
    <tabColor theme="0"/>
    <pageSetUpPr fitToPage="1"/>
  </sheetPr>
  <dimension ref="A1:M21"/>
  <sheetViews>
    <sheetView view="pageBreakPreview" zoomScaleSheetLayoutView="100" zoomScalePageLayoutView="0" workbookViewId="0" topLeftCell="A1">
      <selection activeCell="D25" sqref="D25"/>
    </sheetView>
  </sheetViews>
  <sheetFormatPr defaultColWidth="11.00390625" defaultRowHeight="14.25"/>
  <cols>
    <col min="1" max="1" width="19.75390625" style="11" customWidth="1"/>
    <col min="2" max="4" width="7.375" style="11" bestFit="1" customWidth="1"/>
    <col min="5" max="5" width="11.25390625" style="11" bestFit="1" customWidth="1"/>
    <col min="6" max="8" width="8.875" style="11" bestFit="1" customWidth="1"/>
    <col min="9" max="9" width="11.25390625" style="11" customWidth="1"/>
    <col min="10" max="10" width="10.375" style="11" customWidth="1"/>
    <col min="11" max="11" width="7.375" style="11" customWidth="1"/>
    <col min="12" max="12" width="6.625" style="11" customWidth="1"/>
    <col min="13" max="16384" width="11.00390625" style="11" customWidth="1"/>
  </cols>
  <sheetData>
    <row r="1" ht="12.75">
      <c r="H1" s="173"/>
    </row>
    <row r="2" spans="1:13" ht="12.75">
      <c r="A2" s="568" t="s">
        <v>303</v>
      </c>
      <c r="B2" s="568"/>
      <c r="C2" s="568"/>
      <c r="D2" s="568"/>
      <c r="E2" s="568"/>
      <c r="F2" s="568"/>
      <c r="G2" s="568"/>
      <c r="H2" s="568"/>
      <c r="I2" s="568"/>
      <c r="J2" s="568"/>
      <c r="M2" s="203"/>
    </row>
    <row r="3" spans="1:10" ht="12.75">
      <c r="A3" s="321"/>
      <c r="B3" s="321"/>
      <c r="C3" s="321"/>
      <c r="D3" s="321"/>
      <c r="E3" s="321"/>
      <c r="F3" s="321"/>
      <c r="G3" s="321"/>
      <c r="H3" s="321"/>
      <c r="I3" s="321"/>
      <c r="J3" s="321"/>
    </row>
    <row r="4" spans="1:10" ht="12.75">
      <c r="A4" s="595" t="s">
        <v>8</v>
      </c>
      <c r="B4" s="642" t="s">
        <v>290</v>
      </c>
      <c r="C4" s="642"/>
      <c r="D4" s="642"/>
      <c r="E4" s="642"/>
      <c r="F4" s="643" t="s">
        <v>291</v>
      </c>
      <c r="G4" s="642"/>
      <c r="H4" s="642"/>
      <c r="I4" s="642"/>
      <c r="J4" s="644"/>
    </row>
    <row r="5" spans="1:10" ht="12.75">
      <c r="A5" s="634"/>
      <c r="B5" s="595">
        <v>2014</v>
      </c>
      <c r="C5" s="643" t="s">
        <v>401</v>
      </c>
      <c r="D5" s="642"/>
      <c r="E5" s="642"/>
      <c r="F5" s="595">
        <v>2014</v>
      </c>
      <c r="G5" s="643" t="str">
        <f>C5</f>
        <v>Enero - septiembre</v>
      </c>
      <c r="H5" s="642"/>
      <c r="I5" s="642"/>
      <c r="J5" s="644"/>
    </row>
    <row r="6" spans="1:10" ht="38.25">
      <c r="A6" s="596"/>
      <c r="B6" s="596"/>
      <c r="C6" s="325">
        <v>2014</v>
      </c>
      <c r="D6" s="325">
        <v>2015</v>
      </c>
      <c r="E6" s="417" t="s">
        <v>349</v>
      </c>
      <c r="F6" s="596"/>
      <c r="G6" s="385">
        <v>2014</v>
      </c>
      <c r="H6" s="385">
        <v>2015</v>
      </c>
      <c r="I6" s="417" t="s">
        <v>349</v>
      </c>
      <c r="J6" s="418" t="s">
        <v>348</v>
      </c>
    </row>
    <row r="7" spans="1:10" ht="12.75">
      <c r="A7" s="326" t="s">
        <v>107</v>
      </c>
      <c r="B7" s="327">
        <v>131739</v>
      </c>
      <c r="C7" s="327">
        <v>99411</v>
      </c>
      <c r="D7" s="327">
        <v>67824</v>
      </c>
      <c r="E7" s="416">
        <v>-31.8</v>
      </c>
      <c r="F7" s="327">
        <v>1062661</v>
      </c>
      <c r="G7" s="327">
        <v>833491</v>
      </c>
      <c r="H7" s="327">
        <v>705330</v>
      </c>
      <c r="I7" s="328">
        <v>-15.4</v>
      </c>
      <c r="J7" s="328">
        <v>31.1</v>
      </c>
    </row>
    <row r="8" spans="1:10" ht="12.75">
      <c r="A8" s="329" t="s">
        <v>4</v>
      </c>
      <c r="B8" s="327">
        <v>33842</v>
      </c>
      <c r="C8" s="327">
        <v>2192</v>
      </c>
      <c r="D8" s="327">
        <v>16952</v>
      </c>
      <c r="E8" s="328">
        <v>673.4</v>
      </c>
      <c r="F8" s="327">
        <v>126532</v>
      </c>
      <c r="G8" s="327">
        <v>29892</v>
      </c>
      <c r="H8" s="327">
        <v>244200</v>
      </c>
      <c r="I8" s="328">
        <v>716.9</v>
      </c>
      <c r="J8" s="328">
        <v>10.8</v>
      </c>
    </row>
    <row r="9" spans="1:10" ht="12.75">
      <c r="A9" s="329" t="s">
        <v>5</v>
      </c>
      <c r="B9" s="327">
        <v>33138</v>
      </c>
      <c r="C9" s="327">
        <v>25998</v>
      </c>
      <c r="D9" s="327">
        <v>44113</v>
      </c>
      <c r="E9" s="328">
        <v>69.7</v>
      </c>
      <c r="F9" s="327">
        <v>186193</v>
      </c>
      <c r="G9" s="327">
        <v>142329</v>
      </c>
      <c r="H9" s="327">
        <v>236055</v>
      </c>
      <c r="I9" s="328">
        <v>65.9</v>
      </c>
      <c r="J9" s="328">
        <v>10.4</v>
      </c>
    </row>
    <row r="10" spans="1:10" ht="12.75">
      <c r="A10" s="329" t="s">
        <v>294</v>
      </c>
      <c r="B10" s="327">
        <v>97325</v>
      </c>
      <c r="C10" s="327">
        <v>77588</v>
      </c>
      <c r="D10" s="327">
        <v>28134</v>
      </c>
      <c r="E10" s="328">
        <v>-63.7</v>
      </c>
      <c r="F10" s="327">
        <v>453254</v>
      </c>
      <c r="G10" s="327">
        <v>338740</v>
      </c>
      <c r="H10" s="327">
        <v>159250</v>
      </c>
      <c r="I10" s="328">
        <v>-53</v>
      </c>
      <c r="J10" s="328">
        <v>7</v>
      </c>
    </row>
    <row r="11" spans="1:10" ht="12.75">
      <c r="A11" s="329" t="s">
        <v>2</v>
      </c>
      <c r="B11" s="327">
        <v>27168</v>
      </c>
      <c r="C11" s="327">
        <v>19839</v>
      </c>
      <c r="D11" s="327">
        <v>21187</v>
      </c>
      <c r="E11" s="328">
        <v>6.8</v>
      </c>
      <c r="F11" s="327">
        <v>224758</v>
      </c>
      <c r="G11" s="327">
        <v>169238</v>
      </c>
      <c r="H11" s="327">
        <v>132750</v>
      </c>
      <c r="I11" s="328">
        <v>-21.6</v>
      </c>
      <c r="J11" s="328">
        <v>5.9</v>
      </c>
    </row>
    <row r="12" spans="1:10" ht="12.75">
      <c r="A12" s="329" t="s">
        <v>383</v>
      </c>
      <c r="B12" s="327">
        <v>8564</v>
      </c>
      <c r="C12" s="327">
        <v>6584</v>
      </c>
      <c r="D12" s="327">
        <v>7740</v>
      </c>
      <c r="E12" s="328">
        <v>17.6</v>
      </c>
      <c r="F12" s="327">
        <v>62607</v>
      </c>
      <c r="G12" s="327">
        <v>50427</v>
      </c>
      <c r="H12" s="327">
        <v>123191</v>
      </c>
      <c r="I12" s="328">
        <v>144.3</v>
      </c>
      <c r="J12" s="328">
        <v>5.4</v>
      </c>
    </row>
    <row r="13" spans="1:10" ht="12.75">
      <c r="A13" s="329" t="s">
        <v>372</v>
      </c>
      <c r="B13" s="327">
        <v>0</v>
      </c>
      <c r="C13" s="327">
        <v>0</v>
      </c>
      <c r="D13" s="327">
        <v>4158</v>
      </c>
      <c r="E13" s="328"/>
      <c r="F13" s="327">
        <v>0</v>
      </c>
      <c r="G13" s="327">
        <v>0</v>
      </c>
      <c r="H13" s="327">
        <v>104061</v>
      </c>
      <c r="I13" s="328"/>
      <c r="J13" s="328">
        <v>4.6</v>
      </c>
    </row>
    <row r="14" spans="1:10" ht="12.75">
      <c r="A14" s="329" t="s">
        <v>362</v>
      </c>
      <c r="B14" s="327">
        <v>6374</v>
      </c>
      <c r="C14" s="327">
        <v>6275</v>
      </c>
      <c r="D14" s="327">
        <v>19383</v>
      </c>
      <c r="E14" s="328">
        <v>208.9</v>
      </c>
      <c r="F14" s="327">
        <v>35846</v>
      </c>
      <c r="G14" s="327">
        <v>35474</v>
      </c>
      <c r="H14" s="327">
        <v>100503</v>
      </c>
      <c r="I14" s="328">
        <v>183.3</v>
      </c>
      <c r="J14" s="328">
        <v>4.4</v>
      </c>
    </row>
    <row r="15" spans="1:10" ht="12.75">
      <c r="A15" s="329" t="s">
        <v>3</v>
      </c>
      <c r="B15" s="327">
        <v>34914</v>
      </c>
      <c r="C15" s="327">
        <v>34782</v>
      </c>
      <c r="D15" s="327">
        <v>14310</v>
      </c>
      <c r="E15" s="328">
        <v>-58.9</v>
      </c>
      <c r="F15" s="327">
        <v>201954</v>
      </c>
      <c r="G15" s="327">
        <v>201054</v>
      </c>
      <c r="H15" s="327">
        <v>79200</v>
      </c>
      <c r="I15" s="328">
        <v>-60.6</v>
      </c>
      <c r="J15" s="328">
        <v>3.5</v>
      </c>
    </row>
    <row r="16" spans="1:10" ht="12.75">
      <c r="A16" s="329" t="s">
        <v>382</v>
      </c>
      <c r="B16" s="327">
        <v>7208</v>
      </c>
      <c r="C16" s="327">
        <v>4427</v>
      </c>
      <c r="D16" s="327">
        <v>28793</v>
      </c>
      <c r="E16" s="328">
        <v>550.4</v>
      </c>
      <c r="F16" s="327">
        <v>35848</v>
      </c>
      <c r="G16" s="327">
        <v>22551</v>
      </c>
      <c r="H16" s="327">
        <v>57508</v>
      </c>
      <c r="I16" s="328">
        <v>155</v>
      </c>
      <c r="J16" s="328">
        <v>2.5</v>
      </c>
    </row>
    <row r="17" spans="1:10" ht="12.75">
      <c r="A17" s="384" t="s">
        <v>399</v>
      </c>
      <c r="B17" s="327">
        <v>380272</v>
      </c>
      <c r="C17" s="327">
        <v>277096</v>
      </c>
      <c r="D17" s="327">
        <v>252594</v>
      </c>
      <c r="E17" s="328">
        <v>-8.8</v>
      </c>
      <c r="F17" s="327">
        <v>2389653</v>
      </c>
      <c r="G17" s="327">
        <v>1823196</v>
      </c>
      <c r="H17" s="327">
        <v>1942048</v>
      </c>
      <c r="I17" s="328">
        <v>6.5</v>
      </c>
      <c r="J17" s="328">
        <v>85.6</v>
      </c>
    </row>
    <row r="18" spans="1:10" ht="12.75">
      <c r="A18" s="329" t="s">
        <v>279</v>
      </c>
      <c r="B18" s="327">
        <v>121298</v>
      </c>
      <c r="C18" s="327">
        <v>101657</v>
      </c>
      <c r="D18" s="327">
        <v>44583</v>
      </c>
      <c r="E18" s="328">
        <v>-56.1</v>
      </c>
      <c r="F18" s="327">
        <v>761963</v>
      </c>
      <c r="G18" s="327">
        <v>639885</v>
      </c>
      <c r="H18" s="327">
        <v>327136</v>
      </c>
      <c r="I18" s="328">
        <v>-48.9</v>
      </c>
      <c r="J18" s="328">
        <v>14.4</v>
      </c>
    </row>
    <row r="19" spans="1:10" ht="12.75">
      <c r="A19" s="284" t="s">
        <v>7</v>
      </c>
      <c r="B19" s="285">
        <v>501570</v>
      </c>
      <c r="C19" s="285">
        <v>378753</v>
      </c>
      <c r="D19" s="285">
        <v>297177</v>
      </c>
      <c r="E19" s="438">
        <v>-21.5</v>
      </c>
      <c r="F19" s="285">
        <v>3151616</v>
      </c>
      <c r="G19" s="285">
        <v>2463081</v>
      </c>
      <c r="H19" s="285">
        <v>2269184</v>
      </c>
      <c r="I19" s="438">
        <v>-7.9</v>
      </c>
      <c r="J19" s="438">
        <v>100</v>
      </c>
    </row>
    <row r="20" spans="1:10" ht="12.75">
      <c r="A20" s="76" t="s">
        <v>257</v>
      </c>
      <c r="B20" s="296"/>
      <c r="C20" s="296"/>
      <c r="D20" s="296"/>
      <c r="E20" s="322"/>
      <c r="F20" s="296"/>
      <c r="G20" s="296"/>
      <c r="H20" s="296"/>
      <c r="I20" s="322"/>
      <c r="J20" s="322"/>
    </row>
    <row r="21" spans="1:10" ht="62.25" customHeight="1">
      <c r="A21" s="641" t="s">
        <v>286</v>
      </c>
      <c r="B21" s="641"/>
      <c r="C21" s="641"/>
      <c r="D21" s="641"/>
      <c r="E21" s="641"/>
      <c r="F21" s="641"/>
      <c r="G21" s="641"/>
      <c r="H21" s="641"/>
      <c r="I21" s="641"/>
      <c r="J21" s="641"/>
    </row>
  </sheetData>
  <sheetProtection/>
  <mergeCells count="9">
    <mergeCell ref="A21:J21"/>
    <mergeCell ref="A2:J2"/>
    <mergeCell ref="A4:A6"/>
    <mergeCell ref="B4:E4"/>
    <mergeCell ref="F4:J4"/>
    <mergeCell ref="B5:B6"/>
    <mergeCell ref="C5:E5"/>
    <mergeCell ref="F5:F6"/>
    <mergeCell ref="G5:J5"/>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1"/>
  <headerFooter>
    <oddFooter>&amp;C&amp;10 17</oddFoot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B3:S28"/>
  <sheetViews>
    <sheetView zoomScalePageLayoutView="0" workbookViewId="0" topLeftCell="A1">
      <selection activeCell="Q9" sqref="Q9"/>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645" t="s">
        <v>375</v>
      </c>
      <c r="C3" s="646"/>
      <c r="D3" s="646"/>
      <c r="E3" s="646"/>
      <c r="F3" s="646"/>
      <c r="G3" s="646"/>
      <c r="H3" s="646"/>
      <c r="I3" s="646"/>
      <c r="J3" s="646"/>
      <c r="K3" s="646"/>
      <c r="L3" s="646"/>
      <c r="M3" s="646"/>
      <c r="N3" s="647"/>
    </row>
    <row r="4" spans="2:14" ht="26.25" customHeight="1" thickBot="1">
      <c r="B4" s="653" t="s">
        <v>188</v>
      </c>
      <c r="C4" s="645" t="s">
        <v>175</v>
      </c>
      <c r="D4" s="647"/>
      <c r="E4" s="648" t="s">
        <v>227</v>
      </c>
      <c r="F4" s="645" t="s">
        <v>176</v>
      </c>
      <c r="G4" s="647"/>
      <c r="H4" s="648" t="s">
        <v>227</v>
      </c>
      <c r="I4" s="645" t="s">
        <v>189</v>
      </c>
      <c r="J4" s="647"/>
      <c r="K4" s="648" t="s">
        <v>227</v>
      </c>
      <c r="L4" s="645" t="s">
        <v>132</v>
      </c>
      <c r="M4" s="647"/>
      <c r="N4" s="648" t="s">
        <v>227</v>
      </c>
    </row>
    <row r="5" spans="2:14" ht="26.25" customHeight="1" thickBot="1">
      <c r="B5" s="654"/>
      <c r="C5" s="175">
        <v>2014</v>
      </c>
      <c r="D5" s="175">
        <v>2015</v>
      </c>
      <c r="E5" s="649"/>
      <c r="F5" s="175">
        <v>2014</v>
      </c>
      <c r="G5" s="175">
        <v>2015</v>
      </c>
      <c r="H5" s="649"/>
      <c r="I5" s="175">
        <v>2014</v>
      </c>
      <c r="J5" s="175">
        <v>2015</v>
      </c>
      <c r="K5" s="649"/>
      <c r="L5" s="175">
        <v>2014</v>
      </c>
      <c r="M5" s="175">
        <v>2015</v>
      </c>
      <c r="N5" s="649"/>
    </row>
    <row r="6" spans="2:18" ht="15" thickBot="1">
      <c r="B6" s="176" t="s">
        <v>158</v>
      </c>
      <c r="C6" s="177"/>
      <c r="D6" s="177"/>
      <c r="E6" s="178"/>
      <c r="F6" s="177">
        <v>15.105</v>
      </c>
      <c r="G6" s="177"/>
      <c r="H6" s="178">
        <f aca="true" t="shared" si="0" ref="H6:H14">G6/F6-1</f>
        <v>-1</v>
      </c>
      <c r="I6" s="533">
        <v>0</v>
      </c>
      <c r="J6" s="533"/>
      <c r="K6" s="179" t="s">
        <v>225</v>
      </c>
      <c r="L6" s="535">
        <f>C6+F6+I6</f>
        <v>15.105</v>
      </c>
      <c r="M6" s="535">
        <f aca="true" t="shared" si="1" ref="M6:M13">D6+G6+J6</f>
        <v>0</v>
      </c>
      <c r="N6" s="178">
        <f aca="true" t="shared" si="2" ref="N6:N14">M6/L6-1</f>
        <v>-1</v>
      </c>
      <c r="P6" s="64"/>
      <c r="Q6" s="64"/>
      <c r="R6" s="64"/>
    </row>
    <row r="7" spans="2:18" ht="15" thickBot="1">
      <c r="B7" s="176" t="s">
        <v>159</v>
      </c>
      <c r="C7" s="533">
        <v>38969.538</v>
      </c>
      <c r="D7" s="533">
        <v>29316.596</v>
      </c>
      <c r="E7" s="178">
        <f aca="true" t="shared" si="3" ref="E7:E14">D7/C7-1</f>
        <v>-0.24770480984403764</v>
      </c>
      <c r="F7" s="533">
        <v>968.82</v>
      </c>
      <c r="G7" s="533">
        <v>1603.768</v>
      </c>
      <c r="H7" s="178">
        <f t="shared" si="0"/>
        <v>0.655382836853079</v>
      </c>
      <c r="I7" s="533">
        <v>491</v>
      </c>
      <c r="J7" s="533"/>
      <c r="K7" s="178">
        <f aca="true" t="shared" si="4" ref="K7:K14">J7/I7-1</f>
        <v>-1</v>
      </c>
      <c r="L7" s="535">
        <f aca="true" t="shared" si="5" ref="L7:L12">C7+F7+I7</f>
        <v>40429.358</v>
      </c>
      <c r="M7" s="535">
        <f t="shared" si="1"/>
        <v>30920.364</v>
      </c>
      <c r="N7" s="178">
        <f t="shared" si="2"/>
        <v>-0.23520022257093465</v>
      </c>
      <c r="P7" s="64"/>
      <c r="Q7" s="266"/>
      <c r="R7" s="266"/>
    </row>
    <row r="8" spans="2:18" ht="15" thickBot="1">
      <c r="B8" s="176" t="s">
        <v>160</v>
      </c>
      <c r="C8" s="533">
        <v>15460.42</v>
      </c>
      <c r="D8" s="533">
        <v>15504.32</v>
      </c>
      <c r="E8" s="178">
        <f t="shared" si="3"/>
        <v>0.0028395088878567787</v>
      </c>
      <c r="F8" s="533">
        <v>275.13</v>
      </c>
      <c r="G8" s="533">
        <v>141.29</v>
      </c>
      <c r="H8" s="178">
        <f t="shared" si="0"/>
        <v>-0.48646094573474363</v>
      </c>
      <c r="I8" s="533"/>
      <c r="J8" s="533"/>
      <c r="K8" s="178"/>
      <c r="L8" s="535">
        <f t="shared" si="5"/>
        <v>15735.55</v>
      </c>
      <c r="M8" s="535">
        <f t="shared" si="1"/>
        <v>15645.61</v>
      </c>
      <c r="N8" s="178">
        <f t="shared" si="2"/>
        <v>-0.00571572013688737</v>
      </c>
      <c r="P8" s="64"/>
      <c r="Q8" s="266"/>
      <c r="R8" s="266"/>
    </row>
    <row r="9" spans="2:18" ht="15" thickBot="1">
      <c r="B9" s="176" t="s">
        <v>161</v>
      </c>
      <c r="C9" s="533">
        <v>82812.539</v>
      </c>
      <c r="D9" s="533">
        <v>110453.563</v>
      </c>
      <c r="E9" s="178">
        <f t="shared" si="3"/>
        <v>0.33377824582820703</v>
      </c>
      <c r="F9" s="533">
        <v>9210.744</v>
      </c>
      <c r="G9" s="533">
        <v>11355.563</v>
      </c>
      <c r="H9" s="178">
        <f t="shared" si="0"/>
        <v>0.2328605593641513</v>
      </c>
      <c r="I9" s="533">
        <v>20055.567</v>
      </c>
      <c r="J9" s="533">
        <v>31060.286</v>
      </c>
      <c r="K9" s="178">
        <f t="shared" si="4"/>
        <v>0.5487114375774069</v>
      </c>
      <c r="L9" s="535">
        <f t="shared" si="5"/>
        <v>112078.85</v>
      </c>
      <c r="M9" s="535">
        <f t="shared" si="1"/>
        <v>152869.41199999998</v>
      </c>
      <c r="N9" s="178">
        <f t="shared" si="2"/>
        <v>0.3639452224929143</v>
      </c>
      <c r="P9" s="64"/>
      <c r="Q9" s="266"/>
      <c r="R9" s="266"/>
    </row>
    <row r="10" spans="2:18" ht="15" thickBot="1">
      <c r="B10" s="176" t="s">
        <v>198</v>
      </c>
      <c r="C10" s="533">
        <v>281864.568</v>
      </c>
      <c r="D10" s="533">
        <v>387309.025</v>
      </c>
      <c r="E10" s="178">
        <f t="shared" si="3"/>
        <v>0.37409617586272836</v>
      </c>
      <c r="F10" s="533">
        <v>12829.923</v>
      </c>
      <c r="G10" s="533">
        <v>28427.197</v>
      </c>
      <c r="H10" s="178">
        <f t="shared" si="0"/>
        <v>1.2156950591207756</v>
      </c>
      <c r="I10" s="533">
        <v>13360.592</v>
      </c>
      <c r="J10" s="533">
        <v>13315.445</v>
      </c>
      <c r="K10" s="178">
        <f t="shared" si="4"/>
        <v>-0.0033791167337495764</v>
      </c>
      <c r="L10" s="535">
        <f t="shared" si="5"/>
        <v>308055.08300000004</v>
      </c>
      <c r="M10" s="535">
        <f t="shared" si="1"/>
        <v>429051.667</v>
      </c>
      <c r="N10" s="178">
        <f t="shared" si="2"/>
        <v>0.39277580756555786</v>
      </c>
      <c r="P10" s="64"/>
      <c r="Q10" s="266"/>
      <c r="R10" s="266"/>
    </row>
    <row r="11" spans="2:18" ht="15" thickBot="1">
      <c r="B11" s="176" t="s">
        <v>162</v>
      </c>
      <c r="C11" s="533">
        <v>406124.281</v>
      </c>
      <c r="D11" s="533">
        <v>524937.092</v>
      </c>
      <c r="E11" s="178">
        <f t="shared" si="3"/>
        <v>0.2925528380313709</v>
      </c>
      <c r="F11" s="533">
        <v>65922.293</v>
      </c>
      <c r="G11" s="533">
        <v>84919.961</v>
      </c>
      <c r="H11" s="178">
        <f t="shared" si="0"/>
        <v>0.2881827548079978</v>
      </c>
      <c r="I11" s="533">
        <v>4619.245</v>
      </c>
      <c r="J11" s="533">
        <v>8741.606</v>
      </c>
      <c r="K11" s="178">
        <f t="shared" si="4"/>
        <v>0.892431771858821</v>
      </c>
      <c r="L11" s="535">
        <f t="shared" si="5"/>
        <v>476665.819</v>
      </c>
      <c r="M11" s="535">
        <f t="shared" si="1"/>
        <v>618598.659</v>
      </c>
      <c r="N11" s="178">
        <f t="shared" si="2"/>
        <v>0.29776173231334635</v>
      </c>
      <c r="P11" s="64"/>
      <c r="Q11" s="266"/>
      <c r="R11" s="266"/>
    </row>
    <row r="12" spans="2:14" ht="15" thickBot="1">
      <c r="B12" s="176" t="s">
        <v>177</v>
      </c>
      <c r="C12" s="533">
        <v>15733.59</v>
      </c>
      <c r="D12" s="533">
        <v>13764.735</v>
      </c>
      <c r="E12" s="178">
        <f t="shared" si="3"/>
        <v>-0.12513704755240218</v>
      </c>
      <c r="F12" s="533">
        <v>20900.711</v>
      </c>
      <c r="G12" s="533">
        <v>25805.152</v>
      </c>
      <c r="H12" s="178">
        <f t="shared" si="0"/>
        <v>0.2346542660677906</v>
      </c>
      <c r="I12" s="533">
        <v>13.14</v>
      </c>
      <c r="J12" s="533">
        <v>27.86</v>
      </c>
      <c r="K12" s="178">
        <f t="shared" si="4"/>
        <v>1.1202435312024352</v>
      </c>
      <c r="L12" s="535">
        <f t="shared" si="5"/>
        <v>36647.441</v>
      </c>
      <c r="M12" s="535">
        <f t="shared" si="1"/>
        <v>39597.747</v>
      </c>
      <c r="N12" s="178">
        <f t="shared" si="2"/>
        <v>0.08050510266187483</v>
      </c>
    </row>
    <row r="13" spans="2:19" s="323" customFormat="1" ht="15" thickBot="1">
      <c r="B13" s="176" t="s">
        <v>272</v>
      </c>
      <c r="C13" s="533"/>
      <c r="D13" s="533">
        <v>1.35</v>
      </c>
      <c r="E13" s="178"/>
      <c r="F13" s="533"/>
      <c r="G13" s="533">
        <v>1.35</v>
      </c>
      <c r="H13" s="178"/>
      <c r="I13" s="533"/>
      <c r="J13" s="533"/>
      <c r="K13" s="178"/>
      <c r="L13" s="535"/>
      <c r="M13" s="535">
        <f t="shared" si="1"/>
        <v>2.7</v>
      </c>
      <c r="N13" s="178"/>
      <c r="S13" s="472"/>
    </row>
    <row r="14" spans="2:19" ht="15" thickBot="1">
      <c r="B14" s="180" t="s">
        <v>132</v>
      </c>
      <c r="C14" s="534">
        <f>SUM(C6:C12)</f>
        <v>840964.9360000001</v>
      </c>
      <c r="D14" s="534">
        <f>SUM(D6:D13)</f>
        <v>1081286.681</v>
      </c>
      <c r="E14" s="181">
        <f t="shared" si="3"/>
        <v>0.2857690430508033</v>
      </c>
      <c r="F14" s="534">
        <f>SUM(F6:F12)</f>
        <v>110122.72600000001</v>
      </c>
      <c r="G14" s="534">
        <f>SUM(G6:G13)</f>
        <v>152254.281</v>
      </c>
      <c r="H14" s="181">
        <f t="shared" si="0"/>
        <v>0.3825872872053673</v>
      </c>
      <c r="I14" s="534">
        <f>SUM(I6:I12)</f>
        <v>38539.544</v>
      </c>
      <c r="J14" s="534">
        <f>SUM(J6:J12)</f>
        <v>53145.197</v>
      </c>
      <c r="K14" s="181">
        <f t="shared" si="4"/>
        <v>0.3789783553225228</v>
      </c>
      <c r="L14" s="534">
        <f>SUM(L6:L12)</f>
        <v>989627.2060000001</v>
      </c>
      <c r="M14" s="534">
        <f>SUM(M6:M13)</f>
        <v>1286686.159</v>
      </c>
      <c r="N14" s="181">
        <f t="shared" si="2"/>
        <v>0.3001725813507998</v>
      </c>
      <c r="S14" s="1"/>
    </row>
    <row r="15" spans="2:19" ht="15" thickBot="1">
      <c r="B15" s="650" t="s">
        <v>320</v>
      </c>
      <c r="C15" s="651"/>
      <c r="D15" s="651"/>
      <c r="E15" s="651"/>
      <c r="F15" s="651"/>
      <c r="G15" s="651"/>
      <c r="H15" s="651"/>
      <c r="I15" s="651"/>
      <c r="J15" s="651"/>
      <c r="K15" s="651"/>
      <c r="L15" s="651"/>
      <c r="M15" s="651"/>
      <c r="N15" s="652"/>
      <c r="Q15" s="323"/>
      <c r="R15" s="323"/>
      <c r="S15" s="323"/>
    </row>
    <row r="17" ht="14.25">
      <c r="B17" s="64"/>
    </row>
    <row r="18" spans="3:13" ht="14.25">
      <c r="C18" s="64"/>
      <c r="D18" s="64"/>
      <c r="E18" s="64"/>
      <c r="F18" s="64"/>
      <c r="G18" s="64"/>
      <c r="I18" s="64"/>
      <c r="J18" s="64"/>
      <c r="L18" s="64"/>
      <c r="M18" s="64"/>
    </row>
    <row r="19" spans="3:13" ht="14.25">
      <c r="C19" s="64"/>
      <c r="D19" s="64"/>
      <c r="F19" s="64"/>
      <c r="G19" s="64"/>
      <c r="I19" s="64"/>
      <c r="J19" s="64"/>
      <c r="L19" s="64"/>
      <c r="M19" s="64"/>
    </row>
    <row r="20" spans="6:13" ht="14.25">
      <c r="F20" s="64"/>
      <c r="G20" s="64"/>
      <c r="I20" s="64"/>
      <c r="J20" s="64"/>
      <c r="L20" s="64"/>
      <c r="M20" s="64"/>
    </row>
    <row r="21" spans="6:13" ht="14.25">
      <c r="F21" s="64"/>
      <c r="G21" s="64"/>
      <c r="I21" s="64"/>
      <c r="J21" s="64"/>
      <c r="L21" s="64"/>
      <c r="M21" s="64"/>
    </row>
    <row r="22" spans="6:13" ht="14.25">
      <c r="F22" s="64"/>
      <c r="G22" s="64"/>
      <c r="I22" s="64"/>
      <c r="J22" s="64"/>
      <c r="L22" s="64"/>
      <c r="M22" s="64"/>
    </row>
    <row r="23" spans="6:13" ht="14.25">
      <c r="F23" s="64"/>
      <c r="G23" s="64"/>
      <c r="I23" s="64"/>
      <c r="J23" s="64"/>
      <c r="L23" s="64"/>
      <c r="M23" s="64"/>
    </row>
    <row r="24" spans="6:13" ht="14.25">
      <c r="F24" s="64"/>
      <c r="G24" s="64"/>
      <c r="I24" s="64"/>
      <c r="J24" s="64"/>
      <c r="L24" s="64"/>
      <c r="M24" s="64"/>
    </row>
    <row r="25" spans="6:13" ht="14.25">
      <c r="F25" s="64"/>
      <c r="G25" s="64"/>
      <c r="I25" s="64"/>
      <c r="J25" s="64"/>
      <c r="L25" s="64"/>
      <c r="M25" s="64"/>
    </row>
    <row r="26" spans="3:4" ht="14.25">
      <c r="C26" s="64"/>
      <c r="D26" s="64"/>
    </row>
    <row r="27" spans="3:4" ht="14.25">
      <c r="C27" s="64"/>
      <c r="D27" s="64"/>
    </row>
    <row r="28" spans="3:4" ht="14.25">
      <c r="C28" s="64"/>
      <c r="D28" s="64"/>
    </row>
  </sheetData>
  <sheetProtection/>
  <mergeCells count="11">
    <mergeCell ref="B15:N15"/>
    <mergeCell ref="B4:B5"/>
    <mergeCell ref="N4:N5"/>
    <mergeCell ref="B3:N3"/>
    <mergeCell ref="C4:D4"/>
    <mergeCell ref="F4:G4"/>
    <mergeCell ref="I4:J4"/>
    <mergeCell ref="L4:M4"/>
    <mergeCell ref="E4:E5"/>
    <mergeCell ref="H4:H5"/>
    <mergeCell ref="K4:K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4 F14:G14 I14 C14:D14" formulaRange="1"/>
    <ignoredError sqref="K14 E14 H14" formula="1" formulaRange="1"/>
  </ignoredErrors>
</worksheet>
</file>

<file path=xl/worksheets/sheet18.xml><?xml version="1.0" encoding="utf-8"?>
<worksheet xmlns="http://schemas.openxmlformats.org/spreadsheetml/2006/main" xmlns:r="http://schemas.openxmlformats.org/officeDocument/2006/relationships">
  <sheetPr>
    <tabColor theme="0"/>
  </sheetPr>
  <dimension ref="I2:AB41"/>
  <sheetViews>
    <sheetView view="pageBreakPreview" zoomScaleSheetLayoutView="100" zoomScalePageLayoutView="0" workbookViewId="0" topLeftCell="A10">
      <selection activeCell="I25" sqref="I25"/>
    </sheetView>
  </sheetViews>
  <sheetFormatPr defaultColWidth="11.00390625" defaultRowHeight="14.25"/>
  <cols>
    <col min="1" max="1" width="3.25390625" style="64" customWidth="1"/>
    <col min="2" max="2" width="18.625" style="64" customWidth="1"/>
    <col min="3" max="4" width="11.00390625" style="64" customWidth="1"/>
    <col min="5" max="5" width="8.875" style="64" customWidth="1"/>
    <col min="6" max="7" width="11.00390625" style="64" customWidth="1"/>
    <col min="8" max="20" width="8.25390625" style="64" customWidth="1"/>
    <col min="21" max="23" width="11.00390625" style="64" customWidth="1"/>
    <col min="24" max="24" width="12.375" style="64" bestFit="1" customWidth="1"/>
    <col min="25" max="16384" width="11.00390625" style="64" customWidth="1"/>
  </cols>
  <sheetData>
    <row r="2" spans="23:27" ht="14.25">
      <c r="W2" s="267" t="s">
        <v>134</v>
      </c>
      <c r="X2" s="268">
        <v>382942919</v>
      </c>
      <c r="Y2" s="269">
        <f>X2/$X$13</f>
        <v>0.35415484693277194</v>
      </c>
      <c r="AA2" s="473"/>
    </row>
    <row r="3" spans="23:27" ht="14.25">
      <c r="W3" s="267" t="s">
        <v>135</v>
      </c>
      <c r="X3" s="268">
        <v>147379983</v>
      </c>
      <c r="Y3" s="269">
        <f aca="true" t="shared" si="0" ref="Y3:Y13">X3/$X$13</f>
        <v>0.13630056264421886</v>
      </c>
      <c r="AA3" s="473"/>
    </row>
    <row r="4" spans="23:27" ht="14.25">
      <c r="W4" s="267" t="s">
        <v>64</v>
      </c>
      <c r="X4" s="268">
        <v>138831554</v>
      </c>
      <c r="Y4" s="269">
        <f t="shared" si="0"/>
        <v>0.12839476934239608</v>
      </c>
      <c r="AA4" s="473"/>
    </row>
    <row r="5" spans="23:27" ht="14.25">
      <c r="W5" s="267" t="s">
        <v>65</v>
      </c>
      <c r="X5" s="268">
        <v>74723073</v>
      </c>
      <c r="Y5" s="269">
        <f t="shared" si="0"/>
        <v>0.06910570000815537</v>
      </c>
      <c r="AA5" s="473"/>
    </row>
    <row r="6" spans="23:27" ht="14.25">
      <c r="W6" s="267" t="s">
        <v>276</v>
      </c>
      <c r="X6" s="268">
        <v>95987127</v>
      </c>
      <c r="Y6" s="269">
        <f t="shared" si="0"/>
        <v>0.08877120997294519</v>
      </c>
      <c r="AA6" s="473"/>
    </row>
    <row r="7" spans="23:27" ht="14.25">
      <c r="W7" s="267" t="s">
        <v>68</v>
      </c>
      <c r="X7" s="268">
        <v>92442466</v>
      </c>
      <c r="Y7" s="269">
        <f t="shared" si="0"/>
        <v>0.08549302199348925</v>
      </c>
      <c r="AA7" s="473"/>
    </row>
    <row r="8" spans="23:27" ht="14.25">
      <c r="W8" s="310" t="s">
        <v>376</v>
      </c>
      <c r="X8" s="311">
        <v>19028349</v>
      </c>
      <c r="Y8" s="269">
        <f t="shared" si="0"/>
        <v>0.01759787606225032</v>
      </c>
      <c r="AA8" s="473"/>
    </row>
    <row r="9" spans="23:27" ht="14.25">
      <c r="W9" s="267" t="s">
        <v>136</v>
      </c>
      <c r="X9" s="268">
        <v>25596091</v>
      </c>
      <c r="Y9" s="269">
        <f t="shared" si="0"/>
        <v>0.023671882258207527</v>
      </c>
      <c r="AA9" s="473"/>
    </row>
    <row r="10" spans="23:27" ht="14.25">
      <c r="W10" s="267" t="s">
        <v>233</v>
      </c>
      <c r="X10" s="268">
        <v>15420184</v>
      </c>
      <c r="Y10" s="269">
        <f t="shared" si="0"/>
        <v>0.01426095805206723</v>
      </c>
      <c r="AA10" s="473"/>
    </row>
    <row r="11" spans="23:27" ht="14.25">
      <c r="W11" s="267" t="s">
        <v>234</v>
      </c>
      <c r="X11" s="268">
        <v>19821627</v>
      </c>
      <c r="Y11" s="269">
        <f t="shared" si="0"/>
        <v>0.01833151868815075</v>
      </c>
      <c r="AA11" s="473"/>
    </row>
    <row r="12" spans="23:27" ht="14.25">
      <c r="W12" s="267" t="s">
        <v>150</v>
      </c>
      <c r="X12" s="268">
        <v>69113308</v>
      </c>
      <c r="Y12" s="269">
        <f t="shared" si="0"/>
        <v>0.06391765404534748</v>
      </c>
      <c r="AA12" s="473"/>
    </row>
    <row r="13" spans="23:26" ht="14.25">
      <c r="W13" s="267"/>
      <c r="X13" s="268">
        <f>Y41*100</f>
        <v>1081286681</v>
      </c>
      <c r="Y13" s="269">
        <f t="shared" si="0"/>
        <v>1</v>
      </c>
      <c r="Z13" s="312"/>
    </row>
    <row r="21" ht="15" thickBot="1"/>
    <row r="22" spans="24:28" ht="21.75" thickBot="1">
      <c r="X22" s="204"/>
      <c r="Y22" s="205" t="s">
        <v>175</v>
      </c>
      <c r="Z22" s="205" t="s">
        <v>176</v>
      </c>
      <c r="AA22" s="205" t="s">
        <v>146</v>
      </c>
      <c r="AB22" s="205" t="s">
        <v>132</v>
      </c>
    </row>
    <row r="23" spans="10:28" ht="15" thickBot="1">
      <c r="J23" s="144"/>
      <c r="X23" s="206">
        <v>1997</v>
      </c>
      <c r="Y23" s="207">
        <v>2489287</v>
      </c>
      <c r="Z23" s="207">
        <v>1330057</v>
      </c>
      <c r="AA23" s="207">
        <v>490905</v>
      </c>
      <c r="AB23" s="207">
        <f>Y23+Z23+AA23</f>
        <v>4310249</v>
      </c>
    </row>
    <row r="24" spans="24:28" ht="15" thickBot="1">
      <c r="X24" s="206">
        <v>1998</v>
      </c>
      <c r="Y24" s="207">
        <v>2996983</v>
      </c>
      <c r="Z24" s="208">
        <v>1443082</v>
      </c>
      <c r="AA24" s="207">
        <v>825438</v>
      </c>
      <c r="AB24" s="207">
        <f aca="true" t="shared" si="1" ref="AB24:AB41">Y24+Z24+AA24</f>
        <v>5265503</v>
      </c>
    </row>
    <row r="25" spans="24:28" ht="15" thickBot="1">
      <c r="X25" s="206">
        <v>1999</v>
      </c>
      <c r="Y25" s="207">
        <v>2395729</v>
      </c>
      <c r="Z25" s="207">
        <v>1318548</v>
      </c>
      <c r="AA25" s="207">
        <v>565874</v>
      </c>
      <c r="AB25" s="207">
        <f t="shared" si="1"/>
        <v>4280151</v>
      </c>
    </row>
    <row r="26" spans="24:28" ht="15" thickBot="1">
      <c r="X26" s="206">
        <v>2000</v>
      </c>
      <c r="Y26" s="207">
        <v>3748213</v>
      </c>
      <c r="Z26" s="207">
        <v>1956098</v>
      </c>
      <c r="AA26" s="207">
        <v>715063</v>
      </c>
      <c r="AB26" s="207">
        <f t="shared" si="1"/>
        <v>6419374</v>
      </c>
    </row>
    <row r="27" spans="24:28" ht="15" thickBot="1">
      <c r="X27" s="206">
        <v>2001</v>
      </c>
      <c r="Y27" s="207">
        <v>4460397</v>
      </c>
      <c r="Z27" s="207">
        <v>583290</v>
      </c>
      <c r="AA27" s="207">
        <v>408098</v>
      </c>
      <c r="AB27" s="207">
        <f t="shared" si="1"/>
        <v>5451785</v>
      </c>
    </row>
    <row r="28" spans="24:28" ht="15" thickBot="1">
      <c r="X28" s="206">
        <v>2002</v>
      </c>
      <c r="Y28" s="207">
        <v>4430500</v>
      </c>
      <c r="Z28" s="207">
        <v>834463</v>
      </c>
      <c r="AA28" s="207">
        <v>358267</v>
      </c>
      <c r="AB28" s="207">
        <f t="shared" si="1"/>
        <v>5623230</v>
      </c>
    </row>
    <row r="29" spans="9:28" ht="15.75" thickBot="1">
      <c r="I29" s="212"/>
      <c r="X29" s="206">
        <v>2003</v>
      </c>
      <c r="Y29" s="207">
        <v>5460865</v>
      </c>
      <c r="Z29" s="207">
        <v>947611</v>
      </c>
      <c r="AA29" s="207">
        <v>273745</v>
      </c>
      <c r="AB29" s="207">
        <f t="shared" si="1"/>
        <v>6682221</v>
      </c>
    </row>
    <row r="30" spans="24:28" ht="15" thickBot="1">
      <c r="X30" s="206">
        <v>2004</v>
      </c>
      <c r="Y30" s="207">
        <v>5474888</v>
      </c>
      <c r="Z30" s="207">
        <v>577173</v>
      </c>
      <c r="AA30" s="207">
        <v>248675</v>
      </c>
      <c r="AB30" s="207">
        <f t="shared" si="1"/>
        <v>6300736</v>
      </c>
    </row>
    <row r="31" spans="24:28" ht="15" thickBot="1">
      <c r="X31" s="206">
        <v>2005</v>
      </c>
      <c r="Y31" s="207">
        <v>6303212</v>
      </c>
      <c r="Z31" s="207">
        <v>1047796</v>
      </c>
      <c r="AA31" s="207">
        <v>534503</v>
      </c>
      <c r="AB31" s="207">
        <f t="shared" si="1"/>
        <v>7885511</v>
      </c>
    </row>
    <row r="32" spans="24:28" ht="15" thickBot="1">
      <c r="X32" s="206">
        <v>2006</v>
      </c>
      <c r="Y32" s="207">
        <v>7163043</v>
      </c>
      <c r="Z32" s="207">
        <v>861365</v>
      </c>
      <c r="AA32" s="207">
        <v>424370</v>
      </c>
      <c r="AB32" s="207">
        <f t="shared" si="1"/>
        <v>8448778</v>
      </c>
    </row>
    <row r="33" spans="24:28" ht="15" thickBot="1">
      <c r="X33" s="206">
        <v>2007</v>
      </c>
      <c r="Y33" s="208">
        <v>7038874</v>
      </c>
      <c r="Z33" s="208">
        <v>879062</v>
      </c>
      <c r="AA33" s="208">
        <v>359524</v>
      </c>
      <c r="AB33" s="207">
        <f t="shared" si="1"/>
        <v>8277460</v>
      </c>
    </row>
    <row r="34" spans="24:28" ht="15" thickBot="1">
      <c r="X34" s="206">
        <v>2008</v>
      </c>
      <c r="Y34" s="208">
        <v>6927908</v>
      </c>
      <c r="Z34" s="208">
        <v>1318511</v>
      </c>
      <c r="AA34" s="208">
        <v>436551</v>
      </c>
      <c r="AB34" s="207">
        <f t="shared" si="1"/>
        <v>8682970</v>
      </c>
    </row>
    <row r="35" spans="24:28" ht="15" thickBot="1">
      <c r="X35" s="206">
        <v>2009</v>
      </c>
      <c r="Y35" s="208">
        <v>8665659</v>
      </c>
      <c r="Z35" s="208">
        <v>1152065</v>
      </c>
      <c r="AA35" s="208">
        <v>275198</v>
      </c>
      <c r="AB35" s="207">
        <f t="shared" si="1"/>
        <v>10092922</v>
      </c>
    </row>
    <row r="36" spans="24:28" ht="15" thickBot="1">
      <c r="X36" s="206">
        <v>2010</v>
      </c>
      <c r="Y36" s="208">
        <v>7445528</v>
      </c>
      <c r="Z36" s="208">
        <v>1271633</v>
      </c>
      <c r="AA36" s="208">
        <v>435221</v>
      </c>
      <c r="AB36" s="207">
        <f t="shared" si="1"/>
        <v>9152382</v>
      </c>
    </row>
    <row r="37" spans="24:28" ht="15" thickBot="1">
      <c r="X37" s="206">
        <v>2011</v>
      </c>
      <c r="Y37" s="208">
        <v>8286392</v>
      </c>
      <c r="Z37" s="208">
        <v>1180010</v>
      </c>
      <c r="AA37" s="208">
        <v>997406</v>
      </c>
      <c r="AB37" s="207">
        <f t="shared" si="1"/>
        <v>10463808</v>
      </c>
    </row>
    <row r="38" spans="24:28" ht="15" thickBot="1">
      <c r="X38" s="206">
        <v>2012</v>
      </c>
      <c r="Y38" s="208">
        <v>10159853</v>
      </c>
      <c r="Z38" s="208">
        <v>1716869</v>
      </c>
      <c r="AA38" s="208">
        <v>676985</v>
      </c>
      <c r="AB38" s="207">
        <f t="shared" si="1"/>
        <v>12553707</v>
      </c>
    </row>
    <row r="39" spans="24:28" ht="15" thickBot="1">
      <c r="X39" s="206">
        <v>2013</v>
      </c>
      <c r="Y39" s="208">
        <v>10746399.59</v>
      </c>
      <c r="Z39" s="208">
        <v>1361019.94</v>
      </c>
      <c r="AA39" s="208">
        <v>713532.72</v>
      </c>
      <c r="AB39" s="207">
        <f t="shared" si="1"/>
        <v>12820952.25</v>
      </c>
    </row>
    <row r="40" spans="24:28" ht="15" thickBot="1">
      <c r="X40" s="206">
        <v>2014</v>
      </c>
      <c r="Y40" s="208">
        <v>8409649</v>
      </c>
      <c r="Z40" s="208">
        <v>1101227.26</v>
      </c>
      <c r="AA40" s="208">
        <v>385395</v>
      </c>
      <c r="AB40" s="207">
        <f t="shared" si="1"/>
        <v>9896271.26</v>
      </c>
    </row>
    <row r="41" spans="24:28" ht="14.25">
      <c r="X41" s="464">
        <v>2015</v>
      </c>
      <c r="Y41" s="465">
        <v>10812866.81</v>
      </c>
      <c r="Z41" s="465">
        <v>1522542.81</v>
      </c>
      <c r="AA41" s="465">
        <v>531451.97</v>
      </c>
      <c r="AB41" s="466">
        <f t="shared" si="1"/>
        <v>12866861.590000002</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B1:Y32"/>
  <sheetViews>
    <sheetView view="pageBreakPreview" zoomScaleSheetLayoutView="100" zoomScalePageLayoutView="0" workbookViewId="0" topLeftCell="A1">
      <selection activeCell="Q21" sqref="Q21"/>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9.25390625" style="0" customWidth="1"/>
    <col min="15" max="15" width="8.875" style="0" bestFit="1" customWidth="1"/>
    <col min="16" max="16" width="8.75390625" style="0" customWidth="1"/>
  </cols>
  <sheetData>
    <row r="1" spans="2:16" ht="15">
      <c r="B1" s="659" t="s">
        <v>312</v>
      </c>
      <c r="C1" s="660"/>
      <c r="D1" s="660"/>
      <c r="E1" s="660"/>
      <c r="F1" s="660"/>
      <c r="G1" s="660"/>
      <c r="H1" s="660"/>
      <c r="I1" s="660"/>
      <c r="J1" s="660"/>
      <c r="K1" s="660"/>
      <c r="L1" s="660"/>
      <c r="M1" s="660"/>
      <c r="N1" s="660"/>
      <c r="O1" s="660"/>
      <c r="P1" s="660"/>
    </row>
    <row r="2" spans="2:16" ht="14.25">
      <c r="B2" s="661" t="s">
        <v>190</v>
      </c>
      <c r="C2" s="662"/>
      <c r="D2" s="662"/>
      <c r="E2" s="662"/>
      <c r="F2" s="662"/>
      <c r="G2" s="662"/>
      <c r="H2" s="662"/>
      <c r="I2" s="662"/>
      <c r="J2" s="662"/>
      <c r="K2" s="662"/>
      <c r="L2" s="662"/>
      <c r="M2" s="662"/>
      <c r="N2" s="662"/>
      <c r="O2" s="662"/>
      <c r="P2" s="662"/>
    </row>
    <row r="3" spans="2:16" ht="15">
      <c r="B3" s="512" t="s">
        <v>185</v>
      </c>
      <c r="C3" s="515">
        <v>2002</v>
      </c>
      <c r="D3" s="515">
        <v>2003</v>
      </c>
      <c r="E3" s="515">
        <v>2004</v>
      </c>
      <c r="F3" s="515">
        <v>2005</v>
      </c>
      <c r="G3" s="515">
        <v>2006</v>
      </c>
      <c r="H3" s="515">
        <v>2007</v>
      </c>
      <c r="I3" s="515">
        <v>2008</v>
      </c>
      <c r="J3" s="515">
        <v>2009</v>
      </c>
      <c r="K3" s="515">
        <v>2010</v>
      </c>
      <c r="L3" s="515" t="s">
        <v>378</v>
      </c>
      <c r="M3" s="515" t="s">
        <v>235</v>
      </c>
      <c r="N3" s="516">
        <v>2012</v>
      </c>
      <c r="O3" s="513">
        <v>2013</v>
      </c>
      <c r="P3" s="514">
        <v>2014</v>
      </c>
    </row>
    <row r="4" spans="2:16" ht="14.25">
      <c r="B4" s="185" t="s">
        <v>186</v>
      </c>
      <c r="C4" s="517">
        <v>108569</v>
      </c>
      <c r="D4" s="517">
        <v>110097</v>
      </c>
      <c r="E4" s="517">
        <v>112056</v>
      </c>
      <c r="F4" s="517">
        <v>114448</v>
      </c>
      <c r="G4" s="517">
        <v>116796</v>
      </c>
      <c r="H4" s="517">
        <v>117558</v>
      </c>
      <c r="I4" s="517">
        <v>119847.61782391006</v>
      </c>
      <c r="J4" s="517">
        <v>121924.23970770568</v>
      </c>
      <c r="K4" s="517">
        <v>122640.83666542824</v>
      </c>
      <c r="L4" s="517">
        <v>125946.23000000001</v>
      </c>
      <c r="M4" s="517">
        <v>125946.23000000001</v>
      </c>
      <c r="N4" s="518">
        <v>128638</v>
      </c>
      <c r="O4" s="184">
        <v>130361.7</v>
      </c>
      <c r="P4" s="184">
        <v>137582.44</v>
      </c>
    </row>
    <row r="5" spans="2:16" ht="14.25">
      <c r="B5" s="185" t="s">
        <v>380</v>
      </c>
      <c r="C5" s="517">
        <v>52366</v>
      </c>
      <c r="D5" s="517">
        <v>52685</v>
      </c>
      <c r="E5" s="517">
        <v>53426</v>
      </c>
      <c r="F5" s="517">
        <v>54646</v>
      </c>
      <c r="G5" s="517">
        <v>54989</v>
      </c>
      <c r="H5" s="517">
        <v>55119</v>
      </c>
      <c r="I5" s="517">
        <v>55119</v>
      </c>
      <c r="J5" s="517">
        <v>55200</v>
      </c>
      <c r="K5" s="517">
        <v>55000</v>
      </c>
      <c r="L5" s="517">
        <v>53850.7</v>
      </c>
      <c r="M5" s="519">
        <v>15828.419999999998</v>
      </c>
      <c r="N5" s="518">
        <v>53523.17899999999</v>
      </c>
      <c r="O5" s="277">
        <v>53727.159</v>
      </c>
      <c r="P5" s="277">
        <v>52234.06</v>
      </c>
    </row>
    <row r="6" spans="2:16" ht="14.25">
      <c r="B6" s="185" t="s">
        <v>187</v>
      </c>
      <c r="C6" s="517">
        <v>9791</v>
      </c>
      <c r="D6" s="517">
        <v>9853</v>
      </c>
      <c r="E6" s="517">
        <v>9883</v>
      </c>
      <c r="F6" s="517">
        <v>10002</v>
      </c>
      <c r="G6" s="517">
        <v>10063</v>
      </c>
      <c r="H6" s="517">
        <v>9982</v>
      </c>
      <c r="I6" s="517">
        <v>9982</v>
      </c>
      <c r="J6" s="517">
        <v>10001</v>
      </c>
      <c r="K6" s="517">
        <v>9990</v>
      </c>
      <c r="L6" s="517">
        <v>10000</v>
      </c>
      <c r="M6" s="519">
        <v>7462.63</v>
      </c>
      <c r="N6" s="518">
        <v>7721.4</v>
      </c>
      <c r="O6" s="277">
        <v>7993.65</v>
      </c>
      <c r="P6" s="277">
        <v>8202.07</v>
      </c>
    </row>
    <row r="7" spans="2:25" ht="14.25">
      <c r="B7" s="210" t="s">
        <v>132</v>
      </c>
      <c r="C7" s="462">
        <f aca="true" t="shared" si="0" ref="C7:P7">C4+C5+C6</f>
        <v>170726</v>
      </c>
      <c r="D7" s="462">
        <f t="shared" si="0"/>
        <v>172635</v>
      </c>
      <c r="E7" s="462">
        <f t="shared" si="0"/>
        <v>175365</v>
      </c>
      <c r="F7" s="462">
        <f t="shared" si="0"/>
        <v>179096</v>
      </c>
      <c r="G7" s="462">
        <f t="shared" si="0"/>
        <v>181848</v>
      </c>
      <c r="H7" s="462">
        <f t="shared" si="0"/>
        <v>182659</v>
      </c>
      <c r="I7" s="462">
        <f t="shared" si="0"/>
        <v>184948.61782391006</v>
      </c>
      <c r="J7" s="462">
        <f t="shared" si="0"/>
        <v>187125.23970770568</v>
      </c>
      <c r="K7" s="462">
        <f t="shared" si="0"/>
        <v>187630.83666542824</v>
      </c>
      <c r="L7" s="462">
        <f t="shared" si="0"/>
        <v>189796.93</v>
      </c>
      <c r="M7" s="520">
        <f t="shared" si="0"/>
        <v>149237.28000000003</v>
      </c>
      <c r="N7" s="521">
        <f t="shared" si="0"/>
        <v>189882.579</v>
      </c>
      <c r="O7" s="211">
        <f t="shared" si="0"/>
        <v>192082.509</v>
      </c>
      <c r="P7" s="211">
        <f t="shared" si="0"/>
        <v>198018.57</v>
      </c>
      <c r="R7" s="323"/>
      <c r="S7" s="323"/>
      <c r="T7" s="323"/>
      <c r="U7" s="323"/>
      <c r="V7" s="323"/>
      <c r="W7" s="323"/>
      <c r="X7" s="323"/>
      <c r="Y7" s="323"/>
    </row>
    <row r="8" spans="2:25" ht="13.5" customHeight="1">
      <c r="B8" s="655" t="s">
        <v>277</v>
      </c>
      <c r="C8" s="656"/>
      <c r="D8" s="656"/>
      <c r="E8" s="656"/>
      <c r="F8" s="656"/>
      <c r="G8" s="656"/>
      <c r="H8" s="656"/>
      <c r="I8" s="656"/>
      <c r="J8" s="656"/>
      <c r="K8" s="656"/>
      <c r="L8" s="656"/>
      <c r="M8" s="656"/>
      <c r="N8" s="656"/>
      <c r="O8" s="656"/>
      <c r="P8" s="656"/>
      <c r="Q8" s="508"/>
      <c r="R8" s="509"/>
      <c r="S8" s="510"/>
      <c r="T8" s="511"/>
      <c r="U8" s="511"/>
      <c r="V8" s="511"/>
      <c r="W8" s="511"/>
      <c r="X8" s="511"/>
      <c r="Y8" s="511"/>
    </row>
    <row r="9" spans="2:16" ht="28.5" customHeight="1">
      <c r="B9" s="655" t="s">
        <v>274</v>
      </c>
      <c r="C9" s="656"/>
      <c r="D9" s="656"/>
      <c r="E9" s="656"/>
      <c r="F9" s="656"/>
      <c r="G9" s="656"/>
      <c r="H9" s="656"/>
      <c r="I9" s="656"/>
      <c r="J9" s="656"/>
      <c r="K9" s="656"/>
      <c r="L9" s="656"/>
      <c r="M9" s="656"/>
      <c r="N9" s="656"/>
      <c r="O9" s="656"/>
      <c r="P9" s="323"/>
    </row>
    <row r="10" spans="2:15" ht="28.5" customHeight="1">
      <c r="B10" s="657" t="s">
        <v>379</v>
      </c>
      <c r="C10" s="658"/>
      <c r="D10" s="658"/>
      <c r="E10" s="658"/>
      <c r="F10" s="658"/>
      <c r="G10" s="658"/>
      <c r="H10" s="658"/>
      <c r="I10" s="658"/>
      <c r="J10" s="658"/>
      <c r="K10" s="658"/>
      <c r="L10" s="658"/>
      <c r="M10" s="658"/>
      <c r="N10" s="658"/>
      <c r="O10" s="658"/>
    </row>
    <row r="11" spans="2:15" ht="42" customHeight="1">
      <c r="B11" s="657" t="s">
        <v>285</v>
      </c>
      <c r="C11" s="658"/>
      <c r="D11" s="658"/>
      <c r="E11" s="658"/>
      <c r="F11" s="658"/>
      <c r="G11" s="658"/>
      <c r="H11" s="658"/>
      <c r="I11" s="658"/>
      <c r="J11" s="658"/>
      <c r="K11" s="658"/>
      <c r="L11" s="658"/>
      <c r="M11" s="658"/>
      <c r="N11" s="658"/>
      <c r="O11" s="658"/>
    </row>
    <row r="12" spans="2:15" ht="13.5" customHeight="1">
      <c r="B12" s="655" t="s">
        <v>381</v>
      </c>
      <c r="C12" s="656"/>
      <c r="D12" s="656"/>
      <c r="E12" s="656"/>
      <c r="F12" s="656"/>
      <c r="G12" s="656"/>
      <c r="H12" s="656"/>
      <c r="I12" s="656"/>
      <c r="J12" s="656"/>
      <c r="K12" s="656"/>
      <c r="L12" s="656"/>
      <c r="M12" s="656"/>
      <c r="N12" s="656"/>
      <c r="O12" s="656"/>
    </row>
    <row r="14" spans="2:12" ht="15">
      <c r="B14" s="669" t="s">
        <v>304</v>
      </c>
      <c r="C14" s="669"/>
      <c r="D14" s="669"/>
      <c r="E14" s="669"/>
      <c r="F14" s="669"/>
      <c r="G14" s="669"/>
      <c r="H14" s="669"/>
      <c r="I14" s="669"/>
      <c r="J14" s="669"/>
      <c r="K14" s="669"/>
      <c r="L14" s="669"/>
    </row>
    <row r="15" spans="2:15" ht="15">
      <c r="B15" s="670" t="s">
        <v>188</v>
      </c>
      <c r="C15" s="671"/>
      <c r="D15" s="663" t="s">
        <v>280</v>
      </c>
      <c r="E15" s="664"/>
      <c r="F15" s="665"/>
      <c r="G15" s="663" t="s">
        <v>281</v>
      </c>
      <c r="H15" s="664"/>
      <c r="I15" s="665"/>
      <c r="J15" s="663" t="s">
        <v>308</v>
      </c>
      <c r="K15" s="664"/>
      <c r="L15" s="665"/>
      <c r="M15" s="663" t="s">
        <v>377</v>
      </c>
      <c r="N15" s="664"/>
      <c r="O15" s="665"/>
    </row>
    <row r="16" spans="2:15" ht="15">
      <c r="B16" s="672"/>
      <c r="C16" s="673"/>
      <c r="D16" s="314" t="s">
        <v>120</v>
      </c>
      <c r="E16" s="314" t="s">
        <v>119</v>
      </c>
      <c r="F16" s="314" t="s">
        <v>132</v>
      </c>
      <c r="G16" s="314" t="s">
        <v>120</v>
      </c>
      <c r="H16" s="314" t="s">
        <v>119</v>
      </c>
      <c r="I16" s="314" t="s">
        <v>132</v>
      </c>
      <c r="J16" s="314" t="s">
        <v>120</v>
      </c>
      <c r="K16" s="314" t="s">
        <v>119</v>
      </c>
      <c r="L16" s="314" t="s">
        <v>132</v>
      </c>
      <c r="M16" s="314" t="s">
        <v>120</v>
      </c>
      <c r="N16" s="314" t="s">
        <v>119</v>
      </c>
      <c r="O16" s="314" t="s">
        <v>132</v>
      </c>
    </row>
    <row r="17" spans="2:15" s="323" customFormat="1" ht="15">
      <c r="B17" s="490"/>
      <c r="C17" s="491"/>
      <c r="D17" s="492"/>
      <c r="E17" s="492"/>
      <c r="F17" s="493"/>
      <c r="G17" s="492"/>
      <c r="H17" s="492"/>
      <c r="I17" s="493"/>
      <c r="J17" s="492"/>
      <c r="K17" s="492"/>
      <c r="L17" s="493"/>
      <c r="M17" s="288">
        <v>3</v>
      </c>
      <c r="N17" s="288">
        <v>2</v>
      </c>
      <c r="O17" s="288">
        <v>5</v>
      </c>
    </row>
    <row r="18" spans="2:15" s="323" customFormat="1" ht="15">
      <c r="B18" s="490"/>
      <c r="C18" s="491"/>
      <c r="D18" s="492"/>
      <c r="E18" s="492"/>
      <c r="F18" s="493"/>
      <c r="G18" s="492"/>
      <c r="H18" s="492"/>
      <c r="I18" s="493"/>
      <c r="J18" s="492"/>
      <c r="K18" s="492"/>
      <c r="L18" s="493"/>
      <c r="M18" s="288">
        <v>1.06</v>
      </c>
      <c r="N18" s="288">
        <v>3.91</v>
      </c>
      <c r="O18" s="288">
        <v>4.970000000000001</v>
      </c>
    </row>
    <row r="19" spans="2:19" ht="14.25">
      <c r="B19" s="286" t="s">
        <v>158</v>
      </c>
      <c r="C19" s="287"/>
      <c r="D19" s="288">
        <v>96.26</v>
      </c>
      <c r="E19" s="288">
        <v>6.92</v>
      </c>
      <c r="F19" s="288">
        <f aca="true" t="shared" si="1" ref="F19:F28">SUM(D19:E19)</f>
        <v>103.18</v>
      </c>
      <c r="G19" s="288">
        <v>97.08</v>
      </c>
      <c r="H19" s="288">
        <v>7.1</v>
      </c>
      <c r="I19" s="288">
        <f aca="true" t="shared" si="2" ref="I19:I27">SUM(G19:H19)</f>
        <v>104.17999999999999</v>
      </c>
      <c r="J19" s="288">
        <v>97.08</v>
      </c>
      <c r="K19" s="288">
        <v>7.1</v>
      </c>
      <c r="L19" s="288">
        <v>104.17999999999999</v>
      </c>
      <c r="M19" s="288">
        <v>104.33</v>
      </c>
      <c r="N19" s="288">
        <v>13.09</v>
      </c>
      <c r="O19" s="288">
        <v>117.42</v>
      </c>
      <c r="P19" s="323"/>
      <c r="Q19" s="3"/>
      <c r="R19" s="3"/>
      <c r="S19" s="64"/>
    </row>
    <row r="20" spans="2:18" ht="14.25">
      <c r="B20" s="286" t="s">
        <v>159</v>
      </c>
      <c r="C20" s="287"/>
      <c r="D20" s="288">
        <v>1791.13</v>
      </c>
      <c r="E20" s="288">
        <v>1669.67</v>
      </c>
      <c r="F20" s="288">
        <f t="shared" si="1"/>
        <v>3460.8</v>
      </c>
      <c r="G20" s="288">
        <v>1812.86</v>
      </c>
      <c r="H20" s="288">
        <v>1698.8</v>
      </c>
      <c r="I20" s="288">
        <f t="shared" si="2"/>
        <v>3511.66</v>
      </c>
      <c r="J20" s="288">
        <v>1641.45</v>
      </c>
      <c r="K20" s="288">
        <v>1763.6</v>
      </c>
      <c r="L20" s="288">
        <v>3405.05</v>
      </c>
      <c r="M20" s="288">
        <v>1642.55</v>
      </c>
      <c r="N20" s="288">
        <v>1741.02</v>
      </c>
      <c r="O20" s="288">
        <v>3383.5699999999997</v>
      </c>
      <c r="P20" s="323"/>
      <c r="Q20" s="3"/>
      <c r="R20" s="3"/>
    </row>
    <row r="21" spans="2:19" s="64" customFormat="1" ht="14.25">
      <c r="B21" s="286" t="s">
        <v>160</v>
      </c>
      <c r="C21" s="287"/>
      <c r="D21" s="288">
        <v>6364.4</v>
      </c>
      <c r="E21" s="288">
        <v>3245.71</v>
      </c>
      <c r="F21" s="288">
        <f t="shared" si="1"/>
        <v>9610.11</v>
      </c>
      <c r="G21" s="288">
        <v>5962.16</v>
      </c>
      <c r="H21" s="288">
        <v>3504.59</v>
      </c>
      <c r="I21" s="288">
        <f t="shared" si="2"/>
        <v>9466.75</v>
      </c>
      <c r="J21" s="288">
        <v>5973.95</v>
      </c>
      <c r="K21" s="288">
        <v>3578.86</v>
      </c>
      <c r="L21" s="288">
        <v>9552.81</v>
      </c>
      <c r="M21" s="288">
        <v>6338.32</v>
      </c>
      <c r="N21" s="288">
        <v>3823.87</v>
      </c>
      <c r="O21" s="288">
        <v>10162.189999999999</v>
      </c>
      <c r="P21" s="323"/>
      <c r="Q21" s="3"/>
      <c r="R21" s="3"/>
      <c r="S21"/>
    </row>
    <row r="22" spans="2:18" ht="14.25">
      <c r="B22" s="286" t="s">
        <v>161</v>
      </c>
      <c r="C22" s="287"/>
      <c r="D22" s="288">
        <v>1770.6</v>
      </c>
      <c r="E22" s="288">
        <v>10908.7</v>
      </c>
      <c r="F22" s="288">
        <v>12679.3</v>
      </c>
      <c r="G22" s="288">
        <v>1749.26</v>
      </c>
      <c r="H22" s="288">
        <v>11221.87</v>
      </c>
      <c r="I22" s="288">
        <v>12679.3</v>
      </c>
      <c r="J22" s="288">
        <v>1741.6</v>
      </c>
      <c r="K22" s="288">
        <v>11179.32</v>
      </c>
      <c r="L22" s="288">
        <v>12920.92</v>
      </c>
      <c r="M22" s="288">
        <v>1741.09</v>
      </c>
      <c r="N22" s="288">
        <v>11657.61</v>
      </c>
      <c r="O22" s="288">
        <v>13398.7</v>
      </c>
      <c r="P22" s="323"/>
      <c r="Q22" s="3"/>
      <c r="R22" s="3"/>
    </row>
    <row r="23" spans="2:18" ht="14.25">
      <c r="B23" s="286" t="s">
        <v>321</v>
      </c>
      <c r="C23" s="287"/>
      <c r="D23" s="288">
        <v>5772.71</v>
      </c>
      <c r="E23" s="288">
        <v>35449.98</v>
      </c>
      <c r="F23" s="288">
        <f t="shared" si="1"/>
        <v>41222.69</v>
      </c>
      <c r="G23" s="288">
        <v>5941.76</v>
      </c>
      <c r="H23" s="288">
        <v>36250.95</v>
      </c>
      <c r="I23" s="288">
        <f t="shared" si="2"/>
        <v>42192.71</v>
      </c>
      <c r="J23" s="288">
        <v>6112.12</v>
      </c>
      <c r="K23" s="288">
        <v>37267.9</v>
      </c>
      <c r="L23" s="288">
        <v>43380.020000000004</v>
      </c>
      <c r="M23" s="288">
        <v>6915.65</v>
      </c>
      <c r="N23" s="288">
        <v>40466.42</v>
      </c>
      <c r="O23" s="288">
        <v>47382.07</v>
      </c>
      <c r="P23" s="323"/>
      <c r="Q23" s="3"/>
      <c r="R23" s="3"/>
    </row>
    <row r="24" spans="2:18" ht="14.25">
      <c r="B24" s="286" t="s">
        <v>269</v>
      </c>
      <c r="C24" s="287"/>
      <c r="D24" s="288">
        <v>13799.57</v>
      </c>
      <c r="E24" s="288">
        <v>36540.74</v>
      </c>
      <c r="F24" s="288">
        <f t="shared" si="1"/>
        <v>50340.31</v>
      </c>
      <c r="G24" s="288">
        <v>13868.34</v>
      </c>
      <c r="H24" s="288">
        <v>37744.93</v>
      </c>
      <c r="I24" s="288">
        <f t="shared" si="2"/>
        <v>51613.270000000004</v>
      </c>
      <c r="J24" s="288">
        <v>14023.17</v>
      </c>
      <c r="K24" s="288">
        <v>37946.23</v>
      </c>
      <c r="L24" s="288">
        <v>51969.4</v>
      </c>
      <c r="M24" s="288">
        <v>14633.65</v>
      </c>
      <c r="N24" s="288">
        <v>38862.86</v>
      </c>
      <c r="O24" s="288">
        <v>53496.51</v>
      </c>
      <c r="P24" s="323"/>
      <c r="Q24" s="3"/>
      <c r="R24" s="3"/>
    </row>
    <row r="25" spans="2:18" ht="14.25">
      <c r="B25" s="286" t="s">
        <v>270</v>
      </c>
      <c r="C25" s="287"/>
      <c r="D25" s="288">
        <v>4046.29</v>
      </c>
      <c r="E25" s="288">
        <v>4461.26</v>
      </c>
      <c r="F25" s="288">
        <f t="shared" si="1"/>
        <v>8507.55</v>
      </c>
      <c r="G25" s="288">
        <v>4096.33</v>
      </c>
      <c r="H25" s="288">
        <v>4657.54</v>
      </c>
      <c r="I25" s="288">
        <f t="shared" si="2"/>
        <v>8753.869999999999</v>
      </c>
      <c r="J25" s="288">
        <v>4143.57</v>
      </c>
      <c r="K25" s="288">
        <v>4854.95</v>
      </c>
      <c r="L25" s="288">
        <v>8998.52</v>
      </c>
      <c r="M25" s="288">
        <v>4413.13</v>
      </c>
      <c r="N25" s="288">
        <v>5154.92</v>
      </c>
      <c r="O25" s="288">
        <v>9568.05</v>
      </c>
      <c r="P25" s="323"/>
      <c r="Q25" s="3"/>
      <c r="R25" s="3"/>
    </row>
    <row r="26" spans="2:18" ht="14.25">
      <c r="B26" s="286" t="s">
        <v>271</v>
      </c>
      <c r="C26" s="287"/>
      <c r="D26" s="288">
        <v>10.58</v>
      </c>
      <c r="E26" s="288">
        <v>5.72</v>
      </c>
      <c r="F26" s="288">
        <f t="shared" si="1"/>
        <v>16.3</v>
      </c>
      <c r="G26" s="288">
        <v>12.08</v>
      </c>
      <c r="H26" s="288">
        <v>5.72</v>
      </c>
      <c r="I26" s="288">
        <f t="shared" si="2"/>
        <v>17.8</v>
      </c>
      <c r="J26" s="288">
        <v>12.08</v>
      </c>
      <c r="K26" s="288">
        <v>5.72</v>
      </c>
      <c r="L26" s="288">
        <v>17.8</v>
      </c>
      <c r="M26" s="288">
        <v>34.04</v>
      </c>
      <c r="N26" s="288">
        <v>20.92</v>
      </c>
      <c r="O26" s="288">
        <v>54.96</v>
      </c>
      <c r="P26" s="323"/>
      <c r="Q26" s="3"/>
      <c r="R26" s="3"/>
    </row>
    <row r="27" spans="2:18" ht="14.25">
      <c r="B27" s="286" t="s">
        <v>272</v>
      </c>
      <c r="C27" s="287"/>
      <c r="D27" s="288">
        <v>4</v>
      </c>
      <c r="E27" s="288">
        <v>2</v>
      </c>
      <c r="F27" s="288">
        <f t="shared" si="1"/>
        <v>6</v>
      </c>
      <c r="G27" s="288">
        <v>4.2</v>
      </c>
      <c r="H27" s="288">
        <v>2.3</v>
      </c>
      <c r="I27" s="288">
        <f t="shared" si="2"/>
        <v>6.5</v>
      </c>
      <c r="J27" s="288">
        <v>9.9</v>
      </c>
      <c r="K27" s="288">
        <v>3.1</v>
      </c>
      <c r="L27" s="288">
        <v>13</v>
      </c>
      <c r="M27" s="288">
        <v>13.9</v>
      </c>
      <c r="N27" s="288">
        <v>5.1</v>
      </c>
      <c r="O27" s="288">
        <v>19</v>
      </c>
      <c r="P27" s="323"/>
      <c r="Q27" s="3"/>
      <c r="R27" s="3"/>
    </row>
    <row r="28" spans="2:18" ht="15">
      <c r="B28" s="289" t="s">
        <v>273</v>
      </c>
      <c r="C28" s="290"/>
      <c r="D28" s="291">
        <f>SUM(D19:D27)</f>
        <v>33655.54</v>
      </c>
      <c r="E28" s="291">
        <f>SUM(E19:E27)</f>
        <v>92290.7</v>
      </c>
      <c r="F28" s="291">
        <f t="shared" si="1"/>
        <v>125946.23999999999</v>
      </c>
      <c r="G28" s="291">
        <f>SUM(G19:G27)</f>
        <v>33544.07</v>
      </c>
      <c r="H28" s="291">
        <f>SUM(H19:H27)</f>
        <v>95093.79999999999</v>
      </c>
      <c r="I28" s="291">
        <f>SUM(G28:H28)</f>
        <v>128637.87</v>
      </c>
      <c r="J28" s="291">
        <f>SUM(J19:J27)</f>
        <v>33754.920000000006</v>
      </c>
      <c r="K28" s="291">
        <f>SUM(K19:K27)</f>
        <v>96606.78000000001</v>
      </c>
      <c r="L28" s="291">
        <f>SUM(J28:K28)</f>
        <v>130361.70000000001</v>
      </c>
      <c r="M28" s="291">
        <f>SUM(M19:M27)</f>
        <v>35836.659999999996</v>
      </c>
      <c r="N28" s="291">
        <f>SUM(N19:N27)</f>
        <v>101745.81</v>
      </c>
      <c r="O28" s="291">
        <f>SUM(M28:N28)</f>
        <v>137582.47</v>
      </c>
      <c r="P28" s="323"/>
      <c r="Q28" s="3"/>
      <c r="R28" s="3"/>
    </row>
    <row r="29" spans="2:18" ht="14.25">
      <c r="B29" s="666" t="s">
        <v>402</v>
      </c>
      <c r="C29" s="667"/>
      <c r="D29" s="667"/>
      <c r="E29" s="667"/>
      <c r="F29" s="667"/>
      <c r="G29" s="667"/>
      <c r="H29" s="667"/>
      <c r="I29" s="667"/>
      <c r="J29" s="667"/>
      <c r="K29" s="667"/>
      <c r="L29" s="668"/>
      <c r="Q29" s="323"/>
      <c r="R29" s="3"/>
    </row>
    <row r="30" spans="12:18" ht="14.25">
      <c r="L30" s="3"/>
      <c r="O30" s="3"/>
      <c r="Q30" s="3"/>
      <c r="R30" s="3"/>
    </row>
    <row r="31" spans="12:16" ht="14.25">
      <c r="L31" s="3"/>
      <c r="M31" s="323"/>
      <c r="N31" s="323"/>
      <c r="O31" s="3"/>
      <c r="P31" s="323"/>
    </row>
    <row r="32" ht="14.25">
      <c r="L32" s="3"/>
    </row>
    <row r="36" ht="14.25" customHeight="1"/>
    <row r="37" ht="14.25" customHeight="1"/>
  </sheetData>
  <sheetProtection/>
  <mergeCells count="14">
    <mergeCell ref="G15:I15"/>
    <mergeCell ref="B12:O12"/>
    <mergeCell ref="J15:L15"/>
    <mergeCell ref="B29:L29"/>
    <mergeCell ref="B14:L14"/>
    <mergeCell ref="B15:C16"/>
    <mergeCell ref="D15:F15"/>
    <mergeCell ref="M15:O15"/>
    <mergeCell ref="B9:O9"/>
    <mergeCell ref="B10:O10"/>
    <mergeCell ref="B11:O11"/>
    <mergeCell ref="B1:P1"/>
    <mergeCell ref="B2:P2"/>
    <mergeCell ref="B8:P8"/>
  </mergeCells>
  <printOptions/>
  <pageMargins left="0.7086614173228347" right="0.7086614173228347" top="0.7480314960629921" bottom="0.7480314960629921" header="0.31496062992125984" footer="0.31496062992125984"/>
  <pageSetup fitToHeight="1" fitToWidth="1" horizontalDpi="600" verticalDpi="600" orientation="landscape" scale="75" r:id="rId1"/>
  <headerFooter>
    <oddFooter>&amp;C20</oddFooter>
  </headerFooter>
  <ignoredErrors>
    <ignoredError sqref="F28 I28 L28" formula="1"/>
    <ignoredError sqref="M28:N28"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view="pageBreakPreview" zoomScaleSheetLayoutView="100" zoomScalePageLayoutView="0" workbookViewId="0" topLeftCell="A19">
      <selection activeCell="B15" sqref="B15:F15"/>
    </sheetView>
  </sheetViews>
  <sheetFormatPr defaultColWidth="11.00390625" defaultRowHeight="14.25"/>
  <cols>
    <col min="2" max="2" width="12.875" style="0" customWidth="1"/>
    <col min="6" max="6" width="16.125" style="0" customWidth="1"/>
  </cols>
  <sheetData>
    <row r="1" spans="1:7" s="25" customFormat="1" ht="15">
      <c r="A1" s="544" t="s">
        <v>81</v>
      </c>
      <c r="B1" s="544"/>
      <c r="C1" s="544"/>
      <c r="D1" s="544"/>
      <c r="E1" s="544"/>
      <c r="F1" s="544"/>
      <c r="G1" s="544"/>
    </row>
    <row r="2" spans="1:7" s="25" customFormat="1" ht="9.75" customHeight="1">
      <c r="A2" s="37"/>
      <c r="B2" s="37"/>
      <c r="C2" s="37"/>
      <c r="D2" s="37"/>
      <c r="E2" s="37"/>
      <c r="F2" s="37"/>
      <c r="G2" s="37"/>
    </row>
    <row r="3" spans="1:8" s="25" customFormat="1" ht="15">
      <c r="A3" s="38" t="s">
        <v>249</v>
      </c>
      <c r="B3" s="39" t="s">
        <v>82</v>
      </c>
      <c r="C3" s="39"/>
      <c r="D3" s="39"/>
      <c r="E3" s="39"/>
      <c r="F3" s="39"/>
      <c r="G3" s="40" t="s">
        <v>83</v>
      </c>
      <c r="H3" s="41"/>
    </row>
    <row r="4" spans="1:7" s="25" customFormat="1" ht="9.75" customHeight="1">
      <c r="A4" s="42"/>
      <c r="B4" s="42"/>
      <c r="C4" s="42"/>
      <c r="D4" s="42"/>
      <c r="E4" s="42"/>
      <c r="F4" s="42"/>
      <c r="G4" s="43"/>
    </row>
    <row r="5" spans="2:7" s="25" customFormat="1" ht="15">
      <c r="B5" s="543" t="s">
        <v>98</v>
      </c>
      <c r="C5" s="543"/>
      <c r="D5" s="543"/>
      <c r="E5" s="543"/>
      <c r="F5" s="543"/>
      <c r="G5" s="45">
        <v>4</v>
      </c>
    </row>
    <row r="6" spans="1:7" s="25" customFormat="1" ht="15">
      <c r="A6" s="44" t="s">
        <v>84</v>
      </c>
      <c r="B6" s="543" t="s">
        <v>99</v>
      </c>
      <c r="C6" s="543"/>
      <c r="D6" s="543"/>
      <c r="E6" s="543"/>
      <c r="F6" s="543"/>
      <c r="G6" s="45">
        <v>5</v>
      </c>
    </row>
    <row r="7" spans="1:7" s="25" customFormat="1" ht="15">
      <c r="A7" s="44" t="s">
        <v>85</v>
      </c>
      <c r="B7" s="62" t="s">
        <v>230</v>
      </c>
      <c r="C7" s="62"/>
      <c r="D7" s="62"/>
      <c r="E7" s="62"/>
      <c r="F7" s="62"/>
      <c r="G7" s="45">
        <v>6</v>
      </c>
    </row>
    <row r="8" spans="1:7" s="25" customFormat="1" ht="15">
      <c r="A8" s="44" t="s">
        <v>368</v>
      </c>
      <c r="B8" s="543" t="s">
        <v>100</v>
      </c>
      <c r="C8" s="543"/>
      <c r="D8" s="543"/>
      <c r="E8" s="543"/>
      <c r="F8" s="543"/>
      <c r="G8" s="45">
        <v>7</v>
      </c>
    </row>
    <row r="9" spans="1:7" s="25" customFormat="1" ht="15">
      <c r="A9" s="44" t="s">
        <v>369</v>
      </c>
      <c r="B9" s="543" t="s">
        <v>370</v>
      </c>
      <c r="C9" s="543"/>
      <c r="D9" s="543"/>
      <c r="E9" s="543"/>
      <c r="F9" s="543"/>
      <c r="G9" s="45">
        <v>7</v>
      </c>
    </row>
    <row r="10" spans="1:7" s="25" customFormat="1" ht="15">
      <c r="A10" s="44" t="s">
        <v>87</v>
      </c>
      <c r="B10" s="543" t="s">
        <v>117</v>
      </c>
      <c r="C10" s="543"/>
      <c r="D10" s="543"/>
      <c r="E10" s="543"/>
      <c r="F10" s="543"/>
      <c r="G10" s="45">
        <v>11</v>
      </c>
    </row>
    <row r="11" spans="1:7" s="25" customFormat="1" ht="15">
      <c r="A11" s="44" t="s">
        <v>88</v>
      </c>
      <c r="B11" s="543" t="s">
        <v>354</v>
      </c>
      <c r="C11" s="543"/>
      <c r="D11" s="543"/>
      <c r="E11" s="543"/>
      <c r="F11" s="543"/>
      <c r="G11" s="45">
        <v>12</v>
      </c>
    </row>
    <row r="12" spans="1:7" s="25" customFormat="1" ht="15">
      <c r="A12" s="44" t="s">
        <v>89</v>
      </c>
      <c r="B12" s="543" t="s">
        <v>151</v>
      </c>
      <c r="C12" s="543"/>
      <c r="D12" s="543"/>
      <c r="E12" s="543"/>
      <c r="F12" s="543"/>
      <c r="G12" s="45">
        <v>12</v>
      </c>
    </row>
    <row r="13" spans="1:7" s="25" customFormat="1" ht="15">
      <c r="A13" s="44" t="s">
        <v>90</v>
      </c>
      <c r="B13" s="543" t="s">
        <v>152</v>
      </c>
      <c r="C13" s="543"/>
      <c r="D13" s="543"/>
      <c r="E13" s="543"/>
      <c r="F13" s="543"/>
      <c r="G13" s="45">
        <v>12</v>
      </c>
    </row>
    <row r="14" spans="1:7" s="25" customFormat="1" ht="15">
      <c r="A14" s="44" t="s">
        <v>91</v>
      </c>
      <c r="B14" s="543" t="s">
        <v>153</v>
      </c>
      <c r="C14" s="543"/>
      <c r="D14" s="543"/>
      <c r="E14" s="543"/>
      <c r="F14" s="543"/>
      <c r="G14" s="45">
        <v>12</v>
      </c>
    </row>
    <row r="15" spans="1:7" s="25" customFormat="1" ht="15">
      <c r="A15" s="44" t="s">
        <v>92</v>
      </c>
      <c r="B15" s="543" t="s">
        <v>313</v>
      </c>
      <c r="C15" s="543"/>
      <c r="D15" s="543"/>
      <c r="E15" s="543"/>
      <c r="F15" s="543"/>
      <c r="G15" s="45">
        <v>14</v>
      </c>
    </row>
    <row r="16" spans="1:22" s="25" customFormat="1" ht="15">
      <c r="A16" s="44" t="s">
        <v>93</v>
      </c>
      <c r="B16" s="543" t="s">
        <v>314</v>
      </c>
      <c r="C16" s="543"/>
      <c r="D16" s="543"/>
      <c r="E16" s="543"/>
      <c r="F16" s="543"/>
      <c r="G16" s="45">
        <v>14</v>
      </c>
      <c r="I16" s="59"/>
      <c r="J16" s="59"/>
      <c r="K16" s="59"/>
      <c r="L16" s="59"/>
      <c r="M16" s="59"/>
      <c r="N16" s="59"/>
      <c r="O16" s="59"/>
      <c r="P16" s="59"/>
      <c r="Q16" s="59"/>
      <c r="R16" s="59"/>
      <c r="S16" s="59"/>
      <c r="T16" s="59"/>
      <c r="U16" s="59"/>
      <c r="V16" s="59"/>
    </row>
    <row r="17" spans="1:22" s="25" customFormat="1" ht="15">
      <c r="A17" s="44" t="s">
        <v>300</v>
      </c>
      <c r="B17" s="62" t="s">
        <v>268</v>
      </c>
      <c r="C17" s="62"/>
      <c r="D17" s="62"/>
      <c r="E17" s="62"/>
      <c r="F17" s="62"/>
      <c r="G17" s="45">
        <v>15</v>
      </c>
      <c r="I17" s="103"/>
      <c r="J17" s="103"/>
      <c r="K17" s="103"/>
      <c r="L17" s="103"/>
      <c r="M17" s="103"/>
      <c r="N17" s="103"/>
      <c r="O17" s="103"/>
      <c r="P17" s="103"/>
      <c r="Q17" s="103"/>
      <c r="R17" s="103"/>
      <c r="S17" s="103"/>
      <c r="T17" s="103"/>
      <c r="U17" s="103"/>
      <c r="V17" s="103"/>
    </row>
    <row r="18" spans="1:22" s="25" customFormat="1" ht="15">
      <c r="A18" s="44" t="s">
        <v>95</v>
      </c>
      <c r="B18" s="62" t="s">
        <v>168</v>
      </c>
      <c r="C18" s="62"/>
      <c r="D18" s="62"/>
      <c r="E18" s="62"/>
      <c r="F18" s="62"/>
      <c r="G18" s="45">
        <v>16</v>
      </c>
      <c r="I18" s="54"/>
      <c r="J18" s="54"/>
      <c r="K18" s="54"/>
      <c r="L18" s="54"/>
      <c r="M18" s="54"/>
      <c r="N18" s="54"/>
      <c r="O18" s="54"/>
      <c r="P18" s="54"/>
      <c r="Q18" s="54"/>
      <c r="R18" s="54"/>
      <c r="S18" s="54"/>
      <c r="T18" s="54"/>
      <c r="U18" s="54"/>
      <c r="V18" s="54"/>
    </row>
    <row r="19" spans="1:22" s="25" customFormat="1" ht="15">
      <c r="A19" s="44" t="s">
        <v>96</v>
      </c>
      <c r="B19" s="62" t="s">
        <v>169</v>
      </c>
      <c r="C19" s="62"/>
      <c r="D19" s="62"/>
      <c r="E19" s="62"/>
      <c r="F19" s="62"/>
      <c r="G19" s="45">
        <v>16</v>
      </c>
      <c r="I19" s="54"/>
      <c r="J19" s="54"/>
      <c r="K19" s="54"/>
      <c r="L19" s="54"/>
      <c r="M19" s="54"/>
      <c r="N19" s="54"/>
      <c r="O19" s="54"/>
      <c r="P19" s="54"/>
      <c r="Q19" s="54"/>
      <c r="R19" s="54"/>
      <c r="S19" s="54"/>
      <c r="T19" s="54"/>
      <c r="U19" s="54"/>
      <c r="V19" s="54"/>
    </row>
    <row r="20" spans="1:22" s="25" customFormat="1" ht="15">
      <c r="A20" s="44" t="s">
        <v>97</v>
      </c>
      <c r="B20" s="543" t="s">
        <v>121</v>
      </c>
      <c r="C20" s="543"/>
      <c r="D20" s="543"/>
      <c r="E20" s="543"/>
      <c r="F20" s="543"/>
      <c r="G20" s="45">
        <v>17</v>
      </c>
      <c r="I20" s="120"/>
      <c r="J20" s="120"/>
      <c r="K20" s="120"/>
      <c r="L20" s="120"/>
      <c r="M20" s="120"/>
      <c r="N20" s="120"/>
      <c r="O20" s="120"/>
      <c r="P20" s="120"/>
      <c r="Q20" s="120"/>
      <c r="R20" s="120"/>
      <c r="S20" s="120"/>
      <c r="T20" s="120"/>
      <c r="U20" s="120"/>
      <c r="V20" s="54"/>
    </row>
    <row r="21" spans="1:7" s="25" customFormat="1" ht="15">
      <c r="A21" s="44" t="s">
        <v>179</v>
      </c>
      <c r="B21" s="62" t="s">
        <v>315</v>
      </c>
      <c r="C21" s="62"/>
      <c r="D21" s="62"/>
      <c r="E21" s="62"/>
      <c r="F21" s="62"/>
      <c r="G21" s="45">
        <v>18</v>
      </c>
    </row>
    <row r="22" spans="1:7" s="25" customFormat="1" ht="15">
      <c r="A22" s="44" t="s">
        <v>178</v>
      </c>
      <c r="B22" s="62" t="s">
        <v>317</v>
      </c>
      <c r="C22" s="62"/>
      <c r="D22" s="62"/>
      <c r="E22" s="62"/>
      <c r="F22" s="62"/>
      <c r="G22" s="45">
        <v>20</v>
      </c>
    </row>
    <row r="23" spans="1:7" s="25" customFormat="1" ht="15">
      <c r="A23" s="44" t="s">
        <v>245</v>
      </c>
      <c r="B23" s="62" t="s">
        <v>247</v>
      </c>
      <c r="C23" s="62"/>
      <c r="D23" s="62"/>
      <c r="E23" s="62"/>
      <c r="F23" s="62"/>
      <c r="G23" s="45">
        <v>20</v>
      </c>
    </row>
    <row r="24" spans="1:7" s="25" customFormat="1" ht="15">
      <c r="A24" s="44" t="s">
        <v>246</v>
      </c>
      <c r="B24" s="62" t="s">
        <v>275</v>
      </c>
      <c r="C24" s="62"/>
      <c r="D24" s="62"/>
      <c r="E24" s="62"/>
      <c r="F24" s="62"/>
      <c r="G24" s="45">
        <v>21</v>
      </c>
    </row>
    <row r="25" spans="1:7" s="25" customFormat="1" ht="9.75" customHeight="1">
      <c r="A25" s="46"/>
      <c r="B25" s="37"/>
      <c r="C25" s="37"/>
      <c r="D25" s="37"/>
      <c r="E25" s="37"/>
      <c r="F25" s="37"/>
      <c r="G25" s="47"/>
    </row>
    <row r="26" spans="1:7" s="25" customFormat="1" ht="15">
      <c r="A26" s="38" t="s">
        <v>250</v>
      </c>
      <c r="B26" s="39" t="s">
        <v>82</v>
      </c>
      <c r="C26" s="39"/>
      <c r="D26" s="39"/>
      <c r="E26" s="39"/>
      <c r="F26" s="39"/>
      <c r="G26" s="40" t="s">
        <v>83</v>
      </c>
    </row>
    <row r="27" spans="1:7" s="25" customFormat="1" ht="9.75" customHeight="1">
      <c r="A27" s="48"/>
      <c r="B27" s="37"/>
      <c r="C27" s="37"/>
      <c r="D27" s="37"/>
      <c r="E27" s="37"/>
      <c r="F27" s="37"/>
      <c r="G27" s="45"/>
    </row>
    <row r="28" spans="1:7" s="25" customFormat="1" ht="15">
      <c r="A28" s="44" t="s">
        <v>84</v>
      </c>
      <c r="B28" s="543" t="s">
        <v>170</v>
      </c>
      <c r="C28" s="543"/>
      <c r="D28" s="543"/>
      <c r="E28" s="543"/>
      <c r="F28" s="543"/>
      <c r="G28" s="45">
        <v>8</v>
      </c>
    </row>
    <row r="29" spans="1:7" s="25" customFormat="1" ht="15">
      <c r="A29" s="44" t="s">
        <v>85</v>
      </c>
      <c r="B29" s="543" t="s">
        <v>171</v>
      </c>
      <c r="C29" s="543"/>
      <c r="D29" s="543"/>
      <c r="E29" s="543"/>
      <c r="F29" s="543"/>
      <c r="G29" s="45">
        <v>8</v>
      </c>
    </row>
    <row r="30" spans="1:7" s="25" customFormat="1" ht="15">
      <c r="A30" s="44" t="s">
        <v>86</v>
      </c>
      <c r="B30" s="543" t="s">
        <v>111</v>
      </c>
      <c r="C30" s="543"/>
      <c r="D30" s="543"/>
      <c r="E30" s="543"/>
      <c r="F30" s="543"/>
      <c r="G30" s="45">
        <v>8</v>
      </c>
    </row>
    <row r="31" spans="1:7" s="25" customFormat="1" ht="15">
      <c r="A31" s="44" t="s">
        <v>87</v>
      </c>
      <c r="B31" s="543" t="s">
        <v>108</v>
      </c>
      <c r="C31" s="543"/>
      <c r="D31" s="543"/>
      <c r="E31" s="543"/>
      <c r="F31" s="543"/>
      <c r="G31" s="45">
        <v>8</v>
      </c>
    </row>
    <row r="32" spans="1:7" s="25" customFormat="1" ht="15">
      <c r="A32" s="44" t="s">
        <v>88</v>
      </c>
      <c r="B32" s="543" t="s">
        <v>109</v>
      </c>
      <c r="C32" s="543"/>
      <c r="D32" s="543"/>
      <c r="E32" s="543"/>
      <c r="F32" s="543"/>
      <c r="G32" s="45">
        <v>9</v>
      </c>
    </row>
    <row r="33" spans="1:7" s="25" customFormat="1" ht="15">
      <c r="A33" s="44" t="s">
        <v>89</v>
      </c>
      <c r="B33" s="543" t="s">
        <v>110</v>
      </c>
      <c r="C33" s="543"/>
      <c r="D33" s="543"/>
      <c r="E33" s="543"/>
      <c r="F33" s="543"/>
      <c r="G33" s="45">
        <v>9</v>
      </c>
    </row>
    <row r="34" spans="1:7" s="25" customFormat="1" ht="15">
      <c r="A34" s="44" t="s">
        <v>90</v>
      </c>
      <c r="B34" s="543" t="s">
        <v>115</v>
      </c>
      <c r="C34" s="543"/>
      <c r="D34" s="543"/>
      <c r="E34" s="543"/>
      <c r="F34" s="543"/>
      <c r="G34" s="45">
        <v>9</v>
      </c>
    </row>
    <row r="35" spans="1:7" s="25" customFormat="1" ht="15">
      <c r="A35" s="44" t="s">
        <v>91</v>
      </c>
      <c r="B35" s="543" t="s">
        <v>112</v>
      </c>
      <c r="C35" s="543"/>
      <c r="D35" s="543"/>
      <c r="E35" s="543"/>
      <c r="F35" s="543"/>
      <c r="G35" s="45">
        <v>9</v>
      </c>
    </row>
    <row r="36" spans="1:7" s="25" customFormat="1" ht="15">
      <c r="A36" s="44" t="s">
        <v>92</v>
      </c>
      <c r="B36" s="543" t="s">
        <v>113</v>
      </c>
      <c r="C36" s="543"/>
      <c r="D36" s="543"/>
      <c r="E36" s="543"/>
      <c r="F36" s="543"/>
      <c r="G36" s="45">
        <v>10</v>
      </c>
    </row>
    <row r="37" spans="1:7" s="25" customFormat="1" ht="15">
      <c r="A37" s="44" t="s">
        <v>93</v>
      </c>
      <c r="B37" s="543" t="s">
        <v>114</v>
      </c>
      <c r="C37" s="543"/>
      <c r="D37" s="543"/>
      <c r="E37" s="543"/>
      <c r="F37" s="543"/>
      <c r="G37" s="45">
        <v>10</v>
      </c>
    </row>
    <row r="38" spans="1:7" s="25" customFormat="1" ht="15">
      <c r="A38" s="44" t="s">
        <v>94</v>
      </c>
      <c r="B38" s="543" t="s">
        <v>116</v>
      </c>
      <c r="C38" s="543"/>
      <c r="D38" s="543"/>
      <c r="E38" s="543"/>
      <c r="F38" s="543"/>
      <c r="G38" s="45">
        <v>10</v>
      </c>
    </row>
    <row r="39" spans="1:7" s="25" customFormat="1" ht="15">
      <c r="A39" s="44" t="s">
        <v>95</v>
      </c>
      <c r="B39" s="543" t="s">
        <v>123</v>
      </c>
      <c r="C39" s="543"/>
      <c r="D39" s="543"/>
      <c r="E39" s="543"/>
      <c r="F39" s="543"/>
      <c r="G39" s="45">
        <v>10</v>
      </c>
    </row>
    <row r="40" spans="1:7" s="25" customFormat="1" ht="15">
      <c r="A40" s="44" t="s">
        <v>96</v>
      </c>
      <c r="B40" s="543" t="s">
        <v>154</v>
      </c>
      <c r="C40" s="543"/>
      <c r="D40" s="543"/>
      <c r="E40" s="543"/>
      <c r="F40" s="543"/>
      <c r="G40" s="45">
        <v>13</v>
      </c>
    </row>
    <row r="41" spans="1:7" s="25" customFormat="1" ht="15">
      <c r="A41" s="44" t="s">
        <v>97</v>
      </c>
      <c r="B41" s="543" t="s">
        <v>155</v>
      </c>
      <c r="C41" s="543"/>
      <c r="D41" s="543"/>
      <c r="E41" s="543"/>
      <c r="F41" s="543"/>
      <c r="G41" s="45">
        <v>13</v>
      </c>
    </row>
    <row r="42" spans="1:7" s="25" customFormat="1" ht="15">
      <c r="A42" s="44" t="s">
        <v>179</v>
      </c>
      <c r="B42" s="62" t="s">
        <v>316</v>
      </c>
      <c r="C42" s="62"/>
      <c r="D42" s="62"/>
      <c r="E42" s="62"/>
      <c r="F42" s="62"/>
      <c r="G42" s="45">
        <v>19</v>
      </c>
    </row>
    <row r="43" spans="1:9" s="25" customFormat="1" ht="15">
      <c r="A43" s="44" t="s">
        <v>178</v>
      </c>
      <c r="B43" s="62" t="s">
        <v>180</v>
      </c>
      <c r="C43" s="62"/>
      <c r="D43" s="62"/>
      <c r="E43" s="62"/>
      <c r="F43" s="62"/>
      <c r="G43" s="45">
        <v>19</v>
      </c>
      <c r="I43" s="121"/>
    </row>
    <row r="44" spans="1:9" s="25" customFormat="1" ht="15">
      <c r="A44" s="44" t="s">
        <v>245</v>
      </c>
      <c r="B44" s="62" t="s">
        <v>248</v>
      </c>
      <c r="C44" s="62"/>
      <c r="D44" s="62"/>
      <c r="E44" s="62"/>
      <c r="F44" s="62"/>
      <c r="G44" s="45">
        <v>22</v>
      </c>
      <c r="I44" s="121"/>
    </row>
    <row r="45" spans="1:9" s="25" customFormat="1" ht="15">
      <c r="A45" s="49"/>
      <c r="B45" s="49"/>
      <c r="C45" s="50"/>
      <c r="D45" s="50"/>
      <c r="E45" s="50"/>
      <c r="F45" s="50"/>
      <c r="G45" s="51"/>
      <c r="I45" s="121"/>
    </row>
    <row r="46" spans="1:7" s="25" customFormat="1" ht="54.75" customHeight="1">
      <c r="A46" s="542" t="s">
        <v>309</v>
      </c>
      <c r="B46" s="542"/>
      <c r="C46" s="542"/>
      <c r="D46" s="542"/>
      <c r="E46" s="542"/>
      <c r="F46" s="542"/>
      <c r="G46" s="542"/>
    </row>
    <row r="48" ht="14.25">
      <c r="A48" s="34" t="s">
        <v>77</v>
      </c>
    </row>
    <row r="49" ht="14.25">
      <c r="A49" s="34" t="s">
        <v>78</v>
      </c>
    </row>
    <row r="50" ht="14.25">
      <c r="A50" s="34" t="s">
        <v>79</v>
      </c>
    </row>
    <row r="51" spans="1:3" ht="15">
      <c r="A51" s="35" t="s">
        <v>80</v>
      </c>
      <c r="B51" s="25"/>
      <c r="C51" s="54"/>
    </row>
    <row r="52" spans="1:3" ht="15">
      <c r="A52" s="25"/>
      <c r="B52" s="25"/>
      <c r="C52" s="54"/>
    </row>
    <row r="53" spans="2:3" ht="15">
      <c r="B53" s="25"/>
      <c r="C53" s="54"/>
    </row>
    <row r="54" spans="2:3" ht="15">
      <c r="B54" s="36"/>
      <c r="C54" s="54"/>
    </row>
    <row r="55" spans="2:3" ht="15">
      <c r="B55" s="25"/>
      <c r="C55" s="25"/>
    </row>
  </sheetData>
  <sheetProtection/>
  <mergeCells count="28">
    <mergeCell ref="B20:F20"/>
    <mergeCell ref="B12:F12"/>
    <mergeCell ref="B8:F8"/>
    <mergeCell ref="B13:F13"/>
    <mergeCell ref="B14:F14"/>
    <mergeCell ref="B15:F15"/>
    <mergeCell ref="B16:F16"/>
    <mergeCell ref="B9:F9"/>
    <mergeCell ref="B34:F34"/>
    <mergeCell ref="B37:F37"/>
    <mergeCell ref="B38:F38"/>
    <mergeCell ref="A1:G1"/>
    <mergeCell ref="B5:F5"/>
    <mergeCell ref="B6:F6"/>
    <mergeCell ref="B33:F33"/>
    <mergeCell ref="B28:F28"/>
    <mergeCell ref="B10:F10"/>
    <mergeCell ref="B11:F11"/>
    <mergeCell ref="A46:G46"/>
    <mergeCell ref="B29:F29"/>
    <mergeCell ref="B30:F30"/>
    <mergeCell ref="B31:F31"/>
    <mergeCell ref="B32:F32"/>
    <mergeCell ref="B41:F41"/>
    <mergeCell ref="B40:F40"/>
    <mergeCell ref="B35:F35"/>
    <mergeCell ref="B39:F39"/>
    <mergeCell ref="B36:F36"/>
  </mergeCells>
  <printOptions/>
  <pageMargins left="0.7086614173228347" right="0.7086614173228347" top="0.7480314960629921" bottom="0.7480314960629921" header="0.31496062992125984" footer="0.31496062992125984"/>
  <pageSetup fitToHeight="1" fitToWidth="1" horizontalDpi="600" verticalDpi="600" orientation="portrait" scale="89"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B1:AA59"/>
  <sheetViews>
    <sheetView view="pageBreakPreview" zoomScale="85" zoomScaleSheetLayoutView="85" zoomScalePageLayoutView="0" workbookViewId="0" topLeftCell="A1">
      <selection activeCell="D29" sqref="D29"/>
    </sheetView>
  </sheetViews>
  <sheetFormatPr defaultColWidth="11.00390625" defaultRowHeight="14.25"/>
  <cols>
    <col min="2" max="2" width="16.50390625" style="0" customWidth="1"/>
    <col min="3" max="3" width="6.00390625" style="0" bestFit="1" customWidth="1"/>
    <col min="4" max="7" width="6.00390625" style="0" customWidth="1"/>
    <col min="8" max="8" width="6.00390625" style="0" bestFit="1" customWidth="1"/>
    <col min="9" max="22" width="6.875" style="0" bestFit="1" customWidth="1"/>
    <col min="23" max="23" width="6.875" style="111" bestFit="1" customWidth="1"/>
  </cols>
  <sheetData>
    <row r="1" spans="2:22" ht="14.25">
      <c r="B1" s="111"/>
      <c r="C1" s="111"/>
      <c r="D1" s="111"/>
      <c r="E1" s="111"/>
      <c r="F1" s="111"/>
      <c r="G1" s="111"/>
      <c r="H1" s="111"/>
      <c r="I1" s="111"/>
      <c r="J1" s="111"/>
      <c r="K1" s="111"/>
      <c r="L1" s="111"/>
      <c r="M1" s="111"/>
      <c r="N1" s="111"/>
      <c r="O1" s="111"/>
      <c r="P1" s="111"/>
      <c r="Q1" s="111"/>
      <c r="R1" s="111"/>
      <c r="S1" s="111"/>
      <c r="T1" s="111"/>
      <c r="U1" s="111"/>
      <c r="V1" s="111"/>
    </row>
    <row r="2" spans="2:22" ht="14.25">
      <c r="B2" s="111"/>
      <c r="C2" s="111"/>
      <c r="D2" s="111"/>
      <c r="E2" s="111"/>
      <c r="F2" s="111"/>
      <c r="G2" s="111"/>
      <c r="H2" s="111"/>
      <c r="I2" s="111"/>
      <c r="J2" s="111"/>
      <c r="K2" s="111"/>
      <c r="L2" s="111"/>
      <c r="M2" s="111"/>
      <c r="N2" s="111"/>
      <c r="O2" s="111"/>
      <c r="P2" s="111"/>
      <c r="Q2" s="111"/>
      <c r="R2" s="111"/>
      <c r="S2" s="111"/>
      <c r="T2" s="111"/>
      <c r="U2" s="111"/>
      <c r="V2" s="111"/>
    </row>
    <row r="3" spans="2:23" ht="14.25">
      <c r="B3" s="676" t="s">
        <v>305</v>
      </c>
      <c r="C3" s="677"/>
      <c r="D3" s="677"/>
      <c r="E3" s="677"/>
      <c r="F3" s="677"/>
      <c r="G3" s="677"/>
      <c r="H3" s="677"/>
      <c r="I3" s="677"/>
      <c r="J3" s="677"/>
      <c r="K3" s="677"/>
      <c r="L3" s="677"/>
      <c r="M3" s="677"/>
      <c r="N3" s="677"/>
      <c r="O3" s="677"/>
      <c r="P3" s="677"/>
      <c r="Q3" s="677"/>
      <c r="R3" s="677"/>
      <c r="S3" s="677"/>
      <c r="T3" s="677"/>
      <c r="U3" s="677"/>
      <c r="V3" s="677"/>
      <c r="W3" s="677"/>
    </row>
    <row r="4" spans="2:23" ht="14.25">
      <c r="B4" s="674" t="s">
        <v>262</v>
      </c>
      <c r="C4" s="680" t="s">
        <v>266</v>
      </c>
      <c r="D4" s="681"/>
      <c r="E4" s="681"/>
      <c r="F4" s="681"/>
      <c r="G4" s="681"/>
      <c r="H4" s="681"/>
      <c r="I4" s="681"/>
      <c r="J4" s="681"/>
      <c r="K4" s="681"/>
      <c r="L4" s="681"/>
      <c r="M4" s="681"/>
      <c r="N4" s="681"/>
      <c r="O4" s="681"/>
      <c r="P4" s="681"/>
      <c r="Q4" s="681"/>
      <c r="R4" s="681"/>
      <c r="S4" s="681"/>
      <c r="T4" s="681"/>
      <c r="U4" s="681"/>
      <c r="V4" s="681"/>
      <c r="W4" s="682"/>
    </row>
    <row r="5" spans="2:26" ht="14.25">
      <c r="B5" s="675"/>
      <c r="C5" s="494">
        <v>1994</v>
      </c>
      <c r="D5" s="494">
        <v>1995</v>
      </c>
      <c r="E5" s="494">
        <v>1996</v>
      </c>
      <c r="F5" s="494">
        <v>1997</v>
      </c>
      <c r="G5" s="494">
        <v>1998</v>
      </c>
      <c r="H5" s="494">
        <v>1999</v>
      </c>
      <c r="I5" s="494">
        <v>2000</v>
      </c>
      <c r="J5" s="494">
        <v>2001</v>
      </c>
      <c r="K5" s="494">
        <v>2002</v>
      </c>
      <c r="L5" s="494">
        <v>2003</v>
      </c>
      <c r="M5" s="494">
        <v>2004</v>
      </c>
      <c r="N5" s="494">
        <v>2005</v>
      </c>
      <c r="O5" s="494">
        <v>2006</v>
      </c>
      <c r="P5" s="494">
        <v>2007</v>
      </c>
      <c r="Q5" s="494">
        <v>2008</v>
      </c>
      <c r="R5" s="494">
        <v>2009</v>
      </c>
      <c r="S5" s="494">
        <v>2010</v>
      </c>
      <c r="T5" s="494">
        <v>2011</v>
      </c>
      <c r="U5" s="494">
        <v>2012</v>
      </c>
      <c r="V5" s="494">
        <v>2013</v>
      </c>
      <c r="W5" s="494">
        <v>2014</v>
      </c>
      <c r="Y5" s="323"/>
      <c r="Z5" s="323"/>
    </row>
    <row r="6" spans="2:27" ht="14.25">
      <c r="B6" s="495" t="s">
        <v>263</v>
      </c>
      <c r="C6" s="496">
        <v>11112</v>
      </c>
      <c r="D6" s="497">
        <v>12281</v>
      </c>
      <c r="E6" s="496">
        <v>13094</v>
      </c>
      <c r="F6" s="497">
        <v>15995</v>
      </c>
      <c r="G6" s="496">
        <v>21094</v>
      </c>
      <c r="H6" s="497">
        <v>26172</v>
      </c>
      <c r="I6" s="497">
        <v>35967</v>
      </c>
      <c r="J6" s="497">
        <v>38227</v>
      </c>
      <c r="K6" s="497">
        <v>39261</v>
      </c>
      <c r="L6" s="497">
        <v>39731.4</v>
      </c>
      <c r="M6" s="497">
        <v>40085.6</v>
      </c>
      <c r="N6" s="497">
        <v>40440.7</v>
      </c>
      <c r="O6" s="497">
        <v>40788.6</v>
      </c>
      <c r="P6" s="497">
        <v>40765.9</v>
      </c>
      <c r="Q6" s="497">
        <v>38806.27</v>
      </c>
      <c r="R6" s="497">
        <v>40727.95</v>
      </c>
      <c r="S6" s="497">
        <v>38425.67</v>
      </c>
      <c r="T6" s="497">
        <v>40836.95</v>
      </c>
      <c r="U6" s="497">
        <v>41521.93</v>
      </c>
      <c r="V6" s="497">
        <v>42195.36</v>
      </c>
      <c r="W6" s="497">
        <v>44176.37</v>
      </c>
      <c r="X6" s="323"/>
      <c r="Y6" s="323"/>
      <c r="Z6" s="323"/>
      <c r="AA6" s="1"/>
    </row>
    <row r="7" spans="2:27" ht="14.25">
      <c r="B7" s="498" t="s">
        <v>64</v>
      </c>
      <c r="C7" s="496">
        <v>2353</v>
      </c>
      <c r="D7" s="499">
        <v>2704</v>
      </c>
      <c r="E7" s="496">
        <v>3234</v>
      </c>
      <c r="F7" s="499">
        <v>5411</v>
      </c>
      <c r="G7" s="496">
        <v>8414</v>
      </c>
      <c r="H7" s="499">
        <v>10261</v>
      </c>
      <c r="I7" s="499">
        <v>12824</v>
      </c>
      <c r="J7" s="499">
        <v>12887</v>
      </c>
      <c r="K7" s="499">
        <v>12768</v>
      </c>
      <c r="L7" s="499">
        <v>12878.8</v>
      </c>
      <c r="M7" s="499">
        <v>12941.5</v>
      </c>
      <c r="N7" s="499">
        <v>13141.8</v>
      </c>
      <c r="O7" s="499">
        <v>13367.7</v>
      </c>
      <c r="P7" s="499">
        <v>13283</v>
      </c>
      <c r="Q7" s="499">
        <v>9656.2</v>
      </c>
      <c r="R7" s="499">
        <v>10040.5</v>
      </c>
      <c r="S7" s="499">
        <v>10640.15</v>
      </c>
      <c r="T7" s="499">
        <v>11431.95</v>
      </c>
      <c r="U7" s="499">
        <v>11649.07</v>
      </c>
      <c r="V7" s="499">
        <v>11925.19</v>
      </c>
      <c r="W7" s="499">
        <v>12480.13</v>
      </c>
      <c r="X7" s="323"/>
      <c r="Y7" s="323"/>
      <c r="Z7" s="323"/>
      <c r="AA7" s="1"/>
    </row>
    <row r="8" spans="2:27" ht="14.25">
      <c r="B8" s="498" t="s">
        <v>68</v>
      </c>
      <c r="C8" s="496">
        <v>4150</v>
      </c>
      <c r="D8" s="499">
        <v>4402</v>
      </c>
      <c r="E8" s="496">
        <v>4503</v>
      </c>
      <c r="F8" s="499">
        <v>5563</v>
      </c>
      <c r="G8" s="496">
        <v>6705</v>
      </c>
      <c r="H8" s="499">
        <v>6907</v>
      </c>
      <c r="I8" s="499">
        <v>7672</v>
      </c>
      <c r="J8" s="499">
        <v>7567</v>
      </c>
      <c r="K8" s="499">
        <v>7561</v>
      </c>
      <c r="L8" s="499">
        <v>7565.4</v>
      </c>
      <c r="M8" s="499">
        <v>7721.9</v>
      </c>
      <c r="N8" s="499">
        <v>8156.4</v>
      </c>
      <c r="O8" s="499">
        <v>8548.4</v>
      </c>
      <c r="P8" s="499">
        <v>8733.4</v>
      </c>
      <c r="Q8" s="499">
        <v>12739.27</v>
      </c>
      <c r="R8" s="499">
        <v>13082.29</v>
      </c>
      <c r="S8" s="499">
        <v>10834.02</v>
      </c>
      <c r="T8" s="499">
        <v>10970.36</v>
      </c>
      <c r="U8" s="499">
        <v>10570.91</v>
      </c>
      <c r="V8" s="499">
        <v>10693.92</v>
      </c>
      <c r="W8" s="499">
        <v>11633.83</v>
      </c>
      <c r="X8" s="323"/>
      <c r="Y8" s="323"/>
      <c r="Z8" s="323"/>
      <c r="AA8" s="1"/>
    </row>
    <row r="9" spans="2:27" ht="14.25">
      <c r="B9" s="498" t="s">
        <v>135</v>
      </c>
      <c r="C9" s="496">
        <v>5981</v>
      </c>
      <c r="D9" s="499">
        <v>6135</v>
      </c>
      <c r="E9" s="496">
        <v>6172</v>
      </c>
      <c r="F9" s="499">
        <v>6576</v>
      </c>
      <c r="G9" s="496">
        <v>6756</v>
      </c>
      <c r="H9" s="499">
        <v>6564</v>
      </c>
      <c r="I9" s="499">
        <v>6790</v>
      </c>
      <c r="J9" s="499">
        <v>6673</v>
      </c>
      <c r="K9" s="499">
        <v>7041</v>
      </c>
      <c r="L9" s="499">
        <v>7368</v>
      </c>
      <c r="M9" s="499">
        <v>7741.1</v>
      </c>
      <c r="N9" s="499">
        <v>8378.7</v>
      </c>
      <c r="O9" s="499">
        <v>8697.3</v>
      </c>
      <c r="P9" s="499">
        <v>8862.3</v>
      </c>
      <c r="Q9" s="499">
        <v>11243.56</v>
      </c>
      <c r="R9" s="499">
        <v>12159.06</v>
      </c>
      <c r="S9" s="499">
        <v>13277.82</v>
      </c>
      <c r="T9" s="499">
        <v>13922.32</v>
      </c>
      <c r="U9" s="499">
        <v>14131.97</v>
      </c>
      <c r="V9" s="499">
        <v>14392.98</v>
      </c>
      <c r="W9" s="499">
        <v>15142.33</v>
      </c>
      <c r="X9" s="323"/>
      <c r="Y9" s="323"/>
      <c r="Z9" s="323"/>
      <c r="AA9" s="1"/>
    </row>
    <row r="10" spans="2:27" ht="14.25">
      <c r="B10" s="498" t="s">
        <v>242</v>
      </c>
      <c r="C10" s="496">
        <v>103</v>
      </c>
      <c r="D10" s="499">
        <v>106</v>
      </c>
      <c r="E10" s="496">
        <v>93</v>
      </c>
      <c r="F10" s="499">
        <v>98</v>
      </c>
      <c r="G10" s="496">
        <v>104</v>
      </c>
      <c r="H10" s="499">
        <v>95</v>
      </c>
      <c r="I10" s="499">
        <v>76</v>
      </c>
      <c r="J10" s="499">
        <v>49</v>
      </c>
      <c r="K10" s="499">
        <v>52</v>
      </c>
      <c r="L10" s="499">
        <v>51.4</v>
      </c>
      <c r="M10" s="499">
        <v>75.9</v>
      </c>
      <c r="N10" s="499">
        <v>73.2</v>
      </c>
      <c r="O10" s="499">
        <v>76.4</v>
      </c>
      <c r="P10" s="499">
        <v>76.4</v>
      </c>
      <c r="Q10" s="499">
        <v>56.58</v>
      </c>
      <c r="R10" s="499">
        <v>56.58</v>
      </c>
      <c r="S10" s="499">
        <v>55.78</v>
      </c>
      <c r="T10" s="499">
        <v>55.8</v>
      </c>
      <c r="U10" s="499">
        <v>55.8</v>
      </c>
      <c r="V10" s="499">
        <v>55.8</v>
      </c>
      <c r="W10" s="499">
        <v>56.04</v>
      </c>
      <c r="X10" s="323"/>
      <c r="Y10" s="323"/>
      <c r="Z10" s="323"/>
      <c r="AA10" s="1"/>
    </row>
    <row r="11" spans="2:27" ht="14.25">
      <c r="B11" s="498" t="s">
        <v>136</v>
      </c>
      <c r="C11" s="496">
        <v>138</v>
      </c>
      <c r="D11" s="499">
        <v>215</v>
      </c>
      <c r="E11" s="496">
        <v>287</v>
      </c>
      <c r="F11" s="499">
        <v>411</v>
      </c>
      <c r="G11" s="496">
        <v>589</v>
      </c>
      <c r="H11" s="499">
        <v>839</v>
      </c>
      <c r="I11" s="499">
        <v>1613</v>
      </c>
      <c r="J11" s="499">
        <v>1450</v>
      </c>
      <c r="K11" s="499">
        <v>1434</v>
      </c>
      <c r="L11" s="499">
        <v>1422</v>
      </c>
      <c r="M11" s="499">
        <v>1440</v>
      </c>
      <c r="N11" s="499">
        <v>1360.8</v>
      </c>
      <c r="O11" s="499">
        <v>1381.9</v>
      </c>
      <c r="P11" s="499">
        <v>1412.8</v>
      </c>
      <c r="Q11" s="499">
        <v>2597.99</v>
      </c>
      <c r="R11" s="499">
        <v>2884.04</v>
      </c>
      <c r="S11" s="499">
        <v>3306.82</v>
      </c>
      <c r="T11" s="499">
        <v>3729.32</v>
      </c>
      <c r="U11" s="499">
        <v>4012.45</v>
      </c>
      <c r="V11" s="499">
        <v>4059.89</v>
      </c>
      <c r="W11" s="499">
        <v>4195.85</v>
      </c>
      <c r="X11" s="323"/>
      <c r="Y11" s="323"/>
      <c r="Z11" s="323"/>
      <c r="AA11" s="1"/>
    </row>
    <row r="12" spans="2:27" ht="14.25">
      <c r="B12" s="498" t="s">
        <v>243</v>
      </c>
      <c r="C12" s="496">
        <v>307</v>
      </c>
      <c r="D12" s="499">
        <v>296</v>
      </c>
      <c r="E12" s="496">
        <v>317</v>
      </c>
      <c r="F12" s="499">
        <v>338</v>
      </c>
      <c r="G12" s="496">
        <v>348</v>
      </c>
      <c r="H12" s="499">
        <v>286</v>
      </c>
      <c r="I12" s="499">
        <v>286</v>
      </c>
      <c r="J12" s="499">
        <v>286</v>
      </c>
      <c r="K12" s="499">
        <v>283</v>
      </c>
      <c r="L12" s="499">
        <v>288.3</v>
      </c>
      <c r="M12" s="499">
        <v>292.7</v>
      </c>
      <c r="N12" s="499">
        <v>304.5</v>
      </c>
      <c r="O12" s="499">
        <v>304.5</v>
      </c>
      <c r="P12" s="499">
        <v>304.5</v>
      </c>
      <c r="Q12" s="499">
        <v>333.22</v>
      </c>
      <c r="R12" s="499">
        <v>367.17</v>
      </c>
      <c r="S12" s="499">
        <v>400.25</v>
      </c>
      <c r="T12" s="499">
        <v>409.36</v>
      </c>
      <c r="U12" s="499">
        <v>442.21</v>
      </c>
      <c r="V12" s="499">
        <v>424.37</v>
      </c>
      <c r="W12" s="499">
        <v>420.1</v>
      </c>
      <c r="X12" s="323"/>
      <c r="Y12" s="323"/>
      <c r="Z12" s="323"/>
      <c r="AA12" s="1"/>
    </row>
    <row r="13" spans="2:27" ht="14.25">
      <c r="B13" s="498" t="s">
        <v>53</v>
      </c>
      <c r="C13" s="496">
        <v>2708</v>
      </c>
      <c r="D13" s="499">
        <v>2649</v>
      </c>
      <c r="E13" s="496">
        <v>2616</v>
      </c>
      <c r="F13" s="499">
        <v>2427</v>
      </c>
      <c r="G13" s="496">
        <v>2425</v>
      </c>
      <c r="H13" s="499">
        <v>2355</v>
      </c>
      <c r="I13" s="499">
        <v>1892</v>
      </c>
      <c r="J13" s="499">
        <v>1860</v>
      </c>
      <c r="K13" s="499">
        <v>1843</v>
      </c>
      <c r="L13" s="499">
        <v>1820.5</v>
      </c>
      <c r="M13" s="499">
        <v>1715.1</v>
      </c>
      <c r="N13" s="499">
        <v>1708.4</v>
      </c>
      <c r="O13" s="499">
        <v>1727.4</v>
      </c>
      <c r="P13" s="499">
        <v>1719.3</v>
      </c>
      <c r="Q13" s="499">
        <v>779.3</v>
      </c>
      <c r="R13" s="499">
        <v>846.31</v>
      </c>
      <c r="S13" s="499">
        <v>929.71</v>
      </c>
      <c r="T13" s="499">
        <v>958.98</v>
      </c>
      <c r="U13" s="499">
        <v>920.91</v>
      </c>
      <c r="V13" s="499">
        <v>902.5</v>
      </c>
      <c r="W13" s="499">
        <v>968.1</v>
      </c>
      <c r="X13" s="323"/>
      <c r="Y13" s="323"/>
      <c r="Z13" s="323"/>
      <c r="AA13" s="1"/>
    </row>
    <row r="14" spans="2:27" ht="14.25">
      <c r="B14" s="498" t="s">
        <v>52</v>
      </c>
      <c r="C14" s="496">
        <v>15990</v>
      </c>
      <c r="D14" s="499">
        <v>15280</v>
      </c>
      <c r="E14" s="496">
        <v>15280</v>
      </c>
      <c r="F14" s="499">
        <v>15241</v>
      </c>
      <c r="G14" s="496">
        <v>15442</v>
      </c>
      <c r="H14" s="499">
        <v>15457</v>
      </c>
      <c r="I14" s="499">
        <v>15179</v>
      </c>
      <c r="J14" s="499">
        <v>15070</v>
      </c>
      <c r="K14" s="499">
        <v>14949</v>
      </c>
      <c r="L14" s="499">
        <v>14952.7</v>
      </c>
      <c r="M14" s="499">
        <v>14865</v>
      </c>
      <c r="N14" s="499">
        <v>14909.4</v>
      </c>
      <c r="O14" s="499">
        <v>14955</v>
      </c>
      <c r="P14" s="499">
        <v>15042</v>
      </c>
      <c r="Q14" s="499">
        <v>3374.27</v>
      </c>
      <c r="R14" s="499">
        <v>3868.29</v>
      </c>
      <c r="S14" s="499">
        <v>5855.13</v>
      </c>
      <c r="T14" s="499">
        <v>7079.16</v>
      </c>
      <c r="U14" s="499">
        <v>7247.52</v>
      </c>
      <c r="V14" s="499">
        <v>7338.68</v>
      </c>
      <c r="W14" s="499">
        <v>7652.58</v>
      </c>
      <c r="X14" s="323"/>
      <c r="Y14" s="323"/>
      <c r="Z14" s="323"/>
      <c r="AA14" s="1"/>
    </row>
    <row r="15" spans="2:27" ht="14.25">
      <c r="B15" s="498" t="s">
        <v>157</v>
      </c>
      <c r="C15" s="496"/>
      <c r="D15" s="499"/>
      <c r="E15" s="496"/>
      <c r="F15" s="499">
        <v>330</v>
      </c>
      <c r="G15" s="496">
        <v>1167</v>
      </c>
      <c r="H15" s="499">
        <v>2306</v>
      </c>
      <c r="I15" s="499">
        <v>4719</v>
      </c>
      <c r="J15" s="499">
        <v>5407</v>
      </c>
      <c r="K15" s="499">
        <v>5805</v>
      </c>
      <c r="L15" s="499">
        <v>6045</v>
      </c>
      <c r="M15" s="499">
        <v>6545.4</v>
      </c>
      <c r="N15" s="499">
        <v>6849.2</v>
      </c>
      <c r="O15" s="499">
        <v>7182.7</v>
      </c>
      <c r="P15" s="499">
        <v>7283.7</v>
      </c>
      <c r="Q15" s="499">
        <v>8248.83</v>
      </c>
      <c r="R15" s="499">
        <v>8826.7</v>
      </c>
      <c r="S15" s="499">
        <v>9501.99</v>
      </c>
      <c r="T15" s="499">
        <v>10040</v>
      </c>
      <c r="U15" s="499">
        <v>10418.06</v>
      </c>
      <c r="V15" s="499">
        <v>10732.48</v>
      </c>
      <c r="W15" s="499">
        <v>11319.49</v>
      </c>
      <c r="X15" s="323"/>
      <c r="Y15" s="323"/>
      <c r="Z15" s="323"/>
      <c r="AA15" s="1"/>
    </row>
    <row r="16" spans="2:27" ht="14.25">
      <c r="B16" s="498" t="s">
        <v>65</v>
      </c>
      <c r="C16" s="496"/>
      <c r="D16" s="499"/>
      <c r="E16" s="496">
        <v>19</v>
      </c>
      <c r="F16" s="499">
        <v>201</v>
      </c>
      <c r="G16" s="496">
        <v>568</v>
      </c>
      <c r="H16" s="499">
        <v>1019</v>
      </c>
      <c r="I16" s="499">
        <v>2039</v>
      </c>
      <c r="J16" s="499">
        <v>2197</v>
      </c>
      <c r="K16" s="499">
        <v>2347</v>
      </c>
      <c r="L16" s="499">
        <v>2467.7</v>
      </c>
      <c r="M16" s="499">
        <v>2754.2</v>
      </c>
      <c r="N16" s="499">
        <v>2988.2</v>
      </c>
      <c r="O16" s="499">
        <v>3369.6</v>
      </c>
      <c r="P16" s="499">
        <v>3513</v>
      </c>
      <c r="Q16" s="499">
        <v>5390.71</v>
      </c>
      <c r="R16" s="499">
        <v>6027.01</v>
      </c>
      <c r="S16" s="499">
        <v>6886.77</v>
      </c>
      <c r="T16" s="499">
        <v>7393.48</v>
      </c>
      <c r="U16" s="499">
        <v>7744.63</v>
      </c>
      <c r="V16" s="499">
        <v>7933.12</v>
      </c>
      <c r="W16" s="499">
        <v>8432.24</v>
      </c>
      <c r="X16" s="323"/>
      <c r="Y16" s="323"/>
      <c r="Z16" s="323"/>
      <c r="AA16" s="1"/>
    </row>
    <row r="17" spans="2:27" ht="14.25">
      <c r="B17" s="498" t="s">
        <v>197</v>
      </c>
      <c r="C17" s="496"/>
      <c r="D17" s="499"/>
      <c r="E17" s="496">
        <v>17</v>
      </c>
      <c r="F17" s="499">
        <v>64</v>
      </c>
      <c r="G17" s="496">
        <v>138</v>
      </c>
      <c r="H17" s="499">
        <v>316</v>
      </c>
      <c r="I17" s="499">
        <v>689</v>
      </c>
      <c r="J17" s="499">
        <v>823</v>
      </c>
      <c r="K17" s="499">
        <v>869</v>
      </c>
      <c r="L17" s="499">
        <v>925.3</v>
      </c>
      <c r="M17" s="499">
        <v>1055.7</v>
      </c>
      <c r="N17" s="499">
        <v>1099.2</v>
      </c>
      <c r="O17" s="499">
        <v>1142.9</v>
      </c>
      <c r="P17" s="499">
        <v>1177.3</v>
      </c>
      <c r="Q17" s="499">
        <v>1226.16</v>
      </c>
      <c r="R17" s="499">
        <v>1320.77</v>
      </c>
      <c r="S17" s="499">
        <v>1345.01</v>
      </c>
      <c r="T17" s="499">
        <v>1450.96</v>
      </c>
      <c r="U17" s="499">
        <v>1533.28</v>
      </c>
      <c r="V17" s="499">
        <v>1591.26</v>
      </c>
      <c r="W17" s="499">
        <v>1661.46</v>
      </c>
      <c r="X17" s="323"/>
      <c r="Y17" s="323"/>
      <c r="Z17" s="323"/>
      <c r="AA17" s="1"/>
    </row>
    <row r="18" spans="2:27" ht="14.25">
      <c r="B18" s="498" t="s">
        <v>125</v>
      </c>
      <c r="C18" s="496">
        <v>10251</v>
      </c>
      <c r="D18" s="499">
        <v>10324</v>
      </c>
      <c r="E18" s="496">
        <v>10371</v>
      </c>
      <c r="F18" s="499">
        <v>10895</v>
      </c>
      <c r="G18" s="496">
        <v>11638</v>
      </c>
      <c r="H18" s="499">
        <v>12780</v>
      </c>
      <c r="I18" s="499">
        <v>14130</v>
      </c>
      <c r="J18" s="499">
        <v>14475</v>
      </c>
      <c r="K18" s="499">
        <v>14356</v>
      </c>
      <c r="L18" s="499">
        <v>14580.4</v>
      </c>
      <c r="M18" s="499">
        <v>14821.4</v>
      </c>
      <c r="N18" s="499">
        <v>15037.6</v>
      </c>
      <c r="O18" s="499">
        <v>15250.1</v>
      </c>
      <c r="P18" s="499">
        <v>15385.3</v>
      </c>
      <c r="Q18" s="499">
        <v>10264.54</v>
      </c>
      <c r="R18" s="499">
        <v>11318.29</v>
      </c>
      <c r="S18" s="499">
        <v>15371.66</v>
      </c>
      <c r="T18" s="499">
        <v>17667.59</v>
      </c>
      <c r="U18" s="499">
        <v>18389.13</v>
      </c>
      <c r="V18" s="499">
        <v>18116.15</v>
      </c>
      <c r="W18" s="499">
        <v>19443.92</v>
      </c>
      <c r="X18" s="323"/>
      <c r="Y18" s="323"/>
      <c r="Z18" s="323"/>
      <c r="AA18" s="1"/>
    </row>
    <row r="19" spans="2:27" ht="14.25">
      <c r="B19" s="500" t="s">
        <v>244</v>
      </c>
      <c r="C19" s="501">
        <v>53093</v>
      </c>
      <c r="D19" s="502">
        <v>54392</v>
      </c>
      <c r="E19" s="503">
        <v>56003</v>
      </c>
      <c r="F19" s="502">
        <v>63550</v>
      </c>
      <c r="G19" s="504">
        <f aca="true" t="shared" si="0" ref="G19:U19">SUM(G6:G18)</f>
        <v>75388</v>
      </c>
      <c r="H19" s="505">
        <f t="shared" si="0"/>
        <v>85357</v>
      </c>
      <c r="I19" s="505">
        <f t="shared" si="0"/>
        <v>103876</v>
      </c>
      <c r="J19" s="505">
        <f t="shared" si="0"/>
        <v>106971</v>
      </c>
      <c r="K19" s="505">
        <f t="shared" si="0"/>
        <v>108569</v>
      </c>
      <c r="L19" s="505">
        <f t="shared" si="0"/>
        <v>110096.9</v>
      </c>
      <c r="M19" s="505">
        <f t="shared" si="0"/>
        <v>112055.49999999999</v>
      </c>
      <c r="N19" s="505">
        <f t="shared" si="0"/>
        <v>114448.09999999999</v>
      </c>
      <c r="O19" s="505">
        <f t="shared" si="0"/>
        <v>116792.49999999999</v>
      </c>
      <c r="P19" s="505">
        <f t="shared" si="0"/>
        <v>117558.90000000001</v>
      </c>
      <c r="Q19" s="505">
        <f t="shared" si="0"/>
        <v>104716.90000000002</v>
      </c>
      <c r="R19" s="505">
        <f t="shared" si="0"/>
        <v>111524.95999999999</v>
      </c>
      <c r="S19" s="505">
        <f t="shared" si="0"/>
        <v>116830.78000000003</v>
      </c>
      <c r="T19" s="505">
        <f t="shared" si="0"/>
        <v>125946.23</v>
      </c>
      <c r="U19" s="505">
        <f t="shared" si="0"/>
        <v>128637.87000000002</v>
      </c>
      <c r="V19" s="505">
        <v>130361.69999999998</v>
      </c>
      <c r="W19" s="505">
        <v>137582.44000000003</v>
      </c>
      <c r="X19" s="1"/>
      <c r="Y19" s="323"/>
      <c r="Z19" s="323"/>
      <c r="AA19" s="1"/>
    </row>
    <row r="20" spans="2:23" ht="14.25">
      <c r="B20" s="678" t="s">
        <v>386</v>
      </c>
      <c r="C20" s="679"/>
      <c r="D20" s="679"/>
      <c r="E20" s="679"/>
      <c r="F20" s="679"/>
      <c r="G20" s="679"/>
      <c r="H20" s="679"/>
      <c r="I20" s="679"/>
      <c r="J20" s="679"/>
      <c r="K20" s="679"/>
      <c r="L20" s="679"/>
      <c r="M20" s="679"/>
      <c r="N20" s="679"/>
      <c r="O20" s="679"/>
      <c r="P20" s="679"/>
      <c r="Q20" s="679"/>
      <c r="R20" s="679"/>
      <c r="S20" s="679"/>
      <c r="T20" s="679"/>
      <c r="U20" s="679"/>
      <c r="V20" s="679"/>
      <c r="W20" s="679"/>
    </row>
    <row r="21" spans="2:23" ht="14.25">
      <c r="B21" s="506" t="s">
        <v>384</v>
      </c>
      <c r="C21" s="354"/>
      <c r="D21" s="354"/>
      <c r="E21" s="354"/>
      <c r="F21" s="354"/>
      <c r="G21" s="354"/>
      <c r="H21" s="354"/>
      <c r="I21" s="354"/>
      <c r="J21" s="354"/>
      <c r="K21" s="354"/>
      <c r="L21" s="354"/>
      <c r="M21" s="354"/>
      <c r="N21" s="354"/>
      <c r="O21" s="354"/>
      <c r="P21" s="354"/>
      <c r="Q21" s="354"/>
      <c r="R21" s="354"/>
      <c r="S21" s="354"/>
      <c r="T21" s="354"/>
      <c r="U21" s="354"/>
      <c r="V21" s="354"/>
      <c r="W21" s="507"/>
    </row>
    <row r="22" ht="14.25">
      <c r="B22" s="292" t="s">
        <v>385</v>
      </c>
    </row>
    <row r="23" ht="14.25">
      <c r="B23" s="292"/>
    </row>
    <row r="40" spans="3:21" ht="14.25">
      <c r="C40" s="313"/>
      <c r="D40" s="313"/>
      <c r="E40" s="313"/>
      <c r="F40" s="313"/>
      <c r="G40" s="313"/>
      <c r="H40" s="313"/>
      <c r="I40" s="313"/>
      <c r="J40" s="313"/>
      <c r="K40" s="313"/>
      <c r="L40" s="313"/>
      <c r="M40" s="313"/>
      <c r="N40" s="313"/>
      <c r="O40" s="313"/>
      <c r="P40" s="313"/>
      <c r="Q40" s="313"/>
      <c r="R40" s="313"/>
      <c r="S40" s="313"/>
      <c r="T40" s="313"/>
      <c r="U40" s="313"/>
    </row>
    <row r="43" spans="2:20" ht="14.25">
      <c r="B43" s="1"/>
      <c r="C43" s="1"/>
      <c r="D43" s="1"/>
      <c r="E43" s="1"/>
      <c r="F43" s="1"/>
      <c r="G43" s="1"/>
      <c r="H43" s="1"/>
      <c r="I43" s="1"/>
      <c r="J43" s="1"/>
      <c r="K43" s="1"/>
      <c r="L43" s="1"/>
      <c r="M43" s="1"/>
      <c r="N43" s="1"/>
      <c r="O43" s="1"/>
      <c r="P43" s="1"/>
      <c r="Q43" s="1"/>
      <c r="R43" s="1"/>
      <c r="S43" s="1"/>
      <c r="T43" s="1"/>
    </row>
    <row r="44" spans="2:20" ht="14.25">
      <c r="B44" s="1"/>
      <c r="C44" s="1"/>
      <c r="D44" s="1"/>
      <c r="E44" s="1"/>
      <c r="F44" s="1"/>
      <c r="G44" s="1"/>
      <c r="H44" s="1"/>
      <c r="I44" s="1"/>
      <c r="J44" s="1"/>
      <c r="K44" s="1"/>
      <c r="L44" s="1"/>
      <c r="M44" s="1"/>
      <c r="N44" s="1"/>
      <c r="O44" s="1"/>
      <c r="P44" s="1"/>
      <c r="Q44" s="1"/>
      <c r="R44" s="1"/>
      <c r="S44" s="1"/>
      <c r="T44" s="1"/>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sheetData>
  <sheetProtection/>
  <mergeCells count="4">
    <mergeCell ref="B4:B5"/>
    <mergeCell ref="B3:W3"/>
    <mergeCell ref="B20:W20"/>
    <mergeCell ref="C4:W4"/>
  </mergeCells>
  <printOptions/>
  <pageMargins left="0.7086614173228347" right="0.7086614173228347" top="0.7480314960629921" bottom="0.7480314960629921" header="0.31496062992125984" footer="0.31496062992125984"/>
  <pageSetup fitToHeight="1" fitToWidth="1" horizontalDpi="600" verticalDpi="600" orientation="landscape" scale="72" r:id="rId1"/>
  <headerFooter>
    <oddFooter>&amp;C21</oddFooter>
  </headerFooter>
  <ignoredErrors>
    <ignoredError sqref="G19:U19" formulaRange="1"/>
  </ignoredErrors>
</worksheet>
</file>

<file path=xl/worksheets/sheet21.xml><?xml version="1.0" encoding="utf-8"?>
<worksheet xmlns="http://schemas.openxmlformats.org/spreadsheetml/2006/main" xmlns:r="http://schemas.openxmlformats.org/officeDocument/2006/relationships">
  <sheetPr>
    <tabColor theme="0"/>
    <pageSetUpPr fitToPage="1"/>
  </sheetPr>
  <dimension ref="A1:V80"/>
  <sheetViews>
    <sheetView view="pageBreakPreview" zoomScaleSheetLayoutView="100" zoomScalePageLayoutView="0" workbookViewId="0" topLeftCell="A1">
      <selection activeCell="L27" sqref="L27"/>
    </sheetView>
  </sheetViews>
  <sheetFormatPr defaultColWidth="11.00390625" defaultRowHeight="14.25"/>
  <cols>
    <col min="10" max="14" width="11.00390625" style="64" customWidth="1"/>
    <col min="17" max="17" width="11.25390625" style="0" bestFit="1" customWidth="1"/>
    <col min="18" max="18" width="12.375" style="0" bestFit="1" customWidth="1"/>
    <col min="19" max="19" width="11.25390625" style="0" bestFit="1" customWidth="1"/>
  </cols>
  <sheetData>
    <row r="1" spans="1:9" ht="14.25">
      <c r="A1" s="64"/>
      <c r="B1" s="64"/>
      <c r="C1" s="64"/>
      <c r="D1" s="64"/>
      <c r="E1" s="64"/>
      <c r="F1" s="64"/>
      <c r="G1" s="64"/>
      <c r="H1" s="64"/>
      <c r="I1" s="64"/>
    </row>
    <row r="2" spans="8:21" ht="14.25">
      <c r="H2" s="64"/>
      <c r="I2" s="64"/>
      <c r="O2" s="64"/>
      <c r="P2" s="64"/>
      <c r="Q2" s="64"/>
      <c r="R2" s="64"/>
      <c r="S2" s="64"/>
      <c r="T2" s="64"/>
      <c r="U2" s="64"/>
    </row>
    <row r="3" spans="8:21" ht="14.25">
      <c r="H3" s="64"/>
      <c r="I3" s="73"/>
      <c r="J3" s="73"/>
      <c r="K3" s="73"/>
      <c r="L3" s="73"/>
      <c r="M3" s="73"/>
      <c r="N3" s="73"/>
      <c r="O3" s="133"/>
      <c r="P3" s="132" t="s">
        <v>236</v>
      </c>
      <c r="Q3" s="133"/>
      <c r="R3" s="132" t="s">
        <v>237</v>
      </c>
      <c r="S3" s="133"/>
      <c r="T3" s="683" t="s">
        <v>239</v>
      </c>
      <c r="U3" s="683" t="s">
        <v>240</v>
      </c>
    </row>
    <row r="4" spans="8:21" ht="14.25">
      <c r="H4" s="73"/>
      <c r="I4" s="73"/>
      <c r="J4" s="73"/>
      <c r="K4" s="73"/>
      <c r="L4" s="73"/>
      <c r="M4" s="73"/>
      <c r="N4" s="73"/>
      <c r="O4" s="241"/>
      <c r="P4" s="243" t="s">
        <v>241</v>
      </c>
      <c r="Q4" s="243" t="s">
        <v>265</v>
      </c>
      <c r="R4" s="243" t="s">
        <v>238</v>
      </c>
      <c r="S4" s="243" t="s">
        <v>264</v>
      </c>
      <c r="T4" s="683"/>
      <c r="U4" s="683"/>
    </row>
    <row r="5" spans="8:21" ht="14.25">
      <c r="H5" s="10"/>
      <c r="I5" s="3"/>
      <c r="J5" s="3"/>
      <c r="K5" s="3"/>
      <c r="L5" s="3"/>
      <c r="M5" s="3"/>
      <c r="N5" s="3"/>
      <c r="O5" s="249">
        <v>40179</v>
      </c>
      <c r="P5" s="250">
        <v>18750</v>
      </c>
      <c r="Q5" s="250">
        <v>29983.98828</v>
      </c>
      <c r="R5" s="250">
        <v>21250</v>
      </c>
      <c r="S5" s="250">
        <v>16725.99522</v>
      </c>
      <c r="T5" s="242">
        <f>P5/Q5-1</f>
        <v>-0.37466624436660834</v>
      </c>
      <c r="U5" s="242">
        <f>R5/S5-1</f>
        <v>0.2704774645989645</v>
      </c>
    </row>
    <row r="6" spans="8:21" ht="14.25">
      <c r="H6" s="10"/>
      <c r="I6" s="3"/>
      <c r="J6" s="3"/>
      <c r="K6" s="3"/>
      <c r="L6" s="3"/>
      <c r="M6" s="3"/>
      <c r="N6" s="3"/>
      <c r="O6" s="249">
        <v>40210</v>
      </c>
      <c r="P6" s="250">
        <v>20000</v>
      </c>
      <c r="Q6" s="250">
        <v>31448.716585000002</v>
      </c>
      <c r="R6" s="250">
        <v>24375</v>
      </c>
      <c r="S6" s="250">
        <v>17023.93209</v>
      </c>
      <c r="T6" s="242">
        <f aca="true" t="shared" si="0" ref="T6:T39">P6/Q6-1</f>
        <v>-0.36404400014405236</v>
      </c>
      <c r="U6" s="242">
        <f aca="true" t="shared" si="1" ref="U6:U39">R6/S6-1</f>
        <v>0.43180787324205094</v>
      </c>
    </row>
    <row r="7" spans="8:21" ht="14.25">
      <c r="H7" s="10"/>
      <c r="I7" s="3"/>
      <c r="J7" s="3"/>
      <c r="K7" s="3"/>
      <c r="L7" s="3"/>
      <c r="M7" s="3"/>
      <c r="N7" s="3"/>
      <c r="O7" s="249">
        <v>40238</v>
      </c>
      <c r="P7" s="250">
        <v>21250</v>
      </c>
      <c r="Q7" s="250">
        <v>31628.6930826088</v>
      </c>
      <c r="R7" s="250">
        <v>27500</v>
      </c>
      <c r="S7" s="250">
        <v>16683.92210434788</v>
      </c>
      <c r="T7" s="242">
        <f t="shared" si="0"/>
        <v>-0.32814169891564626</v>
      </c>
      <c r="U7" s="242">
        <f t="shared" si="1"/>
        <v>0.6482934784761083</v>
      </c>
    </row>
    <row r="8" spans="8:21" ht="14.25">
      <c r="H8" s="10"/>
      <c r="I8" s="3"/>
      <c r="J8" s="3"/>
      <c r="K8" s="3"/>
      <c r="L8" s="3"/>
      <c r="M8" s="3"/>
      <c r="N8" s="3"/>
      <c r="O8" s="249">
        <v>40269</v>
      </c>
      <c r="P8" s="250">
        <v>26250</v>
      </c>
      <c r="Q8" s="250">
        <v>32108.92611428565</v>
      </c>
      <c r="R8" s="250">
        <v>28750</v>
      </c>
      <c r="S8" s="250">
        <v>16977.967714285678</v>
      </c>
      <c r="T8" s="242">
        <f t="shared" si="0"/>
        <v>-0.1824703228451774</v>
      </c>
      <c r="U8" s="242">
        <f t="shared" si="1"/>
        <v>0.6933711080042311</v>
      </c>
    </row>
    <row r="9" spans="8:21" ht="14.25">
      <c r="H9" s="10"/>
      <c r="I9" s="3"/>
      <c r="J9" s="3"/>
      <c r="K9" s="3"/>
      <c r="L9" s="3"/>
      <c r="M9" s="3"/>
      <c r="N9" s="3"/>
      <c r="O9" s="249">
        <v>40299</v>
      </c>
      <c r="P9" s="250">
        <v>26250</v>
      </c>
      <c r="Q9" s="250">
        <v>29832.70641</v>
      </c>
      <c r="R9" s="250">
        <v>28750</v>
      </c>
      <c r="S9" s="250">
        <v>18314.799440000003</v>
      </c>
      <c r="T9" s="242">
        <f t="shared" si="0"/>
        <v>-0.12009324131581522</v>
      </c>
      <c r="U9" s="242">
        <f t="shared" si="1"/>
        <v>0.5697687596408643</v>
      </c>
    </row>
    <row r="10" spans="8:21" ht="14.25">
      <c r="H10" s="10"/>
      <c r="I10" s="3"/>
      <c r="J10" s="3"/>
      <c r="K10" s="3"/>
      <c r="L10" s="3"/>
      <c r="M10" s="3"/>
      <c r="N10" s="3"/>
      <c r="O10" s="249">
        <v>40330</v>
      </c>
      <c r="P10" s="250">
        <v>28125</v>
      </c>
      <c r="Q10" s="250">
        <v>31666.6029857144</v>
      </c>
      <c r="R10" s="250">
        <v>38750</v>
      </c>
      <c r="S10" s="250">
        <v>18471.15867142864</v>
      </c>
      <c r="T10" s="242">
        <f t="shared" si="0"/>
        <v>-0.11184031919407666</v>
      </c>
      <c r="U10" s="242">
        <f t="shared" si="1"/>
        <v>1.0978651469189566</v>
      </c>
    </row>
    <row r="11" spans="8:21" ht="14.25">
      <c r="H11" s="10"/>
      <c r="I11" s="3"/>
      <c r="J11" s="3"/>
      <c r="K11" s="3"/>
      <c r="L11" s="3"/>
      <c r="M11" s="3"/>
      <c r="N11" s="3"/>
      <c r="O11" s="249">
        <v>40360</v>
      </c>
      <c r="P11" s="250">
        <v>33750</v>
      </c>
      <c r="Q11" s="250">
        <v>32120.84754285721</v>
      </c>
      <c r="R11" s="250">
        <v>42500</v>
      </c>
      <c r="S11" s="250">
        <v>20851.774514285757</v>
      </c>
      <c r="T11" s="242">
        <f t="shared" si="0"/>
        <v>0.05071947292079071</v>
      </c>
      <c r="U11" s="242">
        <f t="shared" si="1"/>
        <v>1.0381958365645492</v>
      </c>
    </row>
    <row r="12" spans="8:21" ht="14.25">
      <c r="H12" s="10"/>
      <c r="I12" s="3"/>
      <c r="J12" s="3"/>
      <c r="K12" s="3"/>
      <c r="L12" s="3"/>
      <c r="M12" s="3"/>
      <c r="N12" s="3"/>
      <c r="O12" s="249">
        <v>40391</v>
      </c>
      <c r="P12" s="250">
        <v>35000</v>
      </c>
      <c r="Q12" s="250">
        <v>29727.12765909093</v>
      </c>
      <c r="R12" s="250">
        <v>40000</v>
      </c>
      <c r="S12" s="250">
        <v>15731.41940909092</v>
      </c>
      <c r="T12" s="242">
        <f t="shared" si="0"/>
        <v>0.17737577613882105</v>
      </c>
      <c r="U12" s="242">
        <f t="shared" si="1"/>
        <v>1.5426821928658692</v>
      </c>
    </row>
    <row r="13" spans="8:21" ht="14.25">
      <c r="H13" s="10"/>
      <c r="I13" s="3"/>
      <c r="J13" s="3"/>
      <c r="K13" s="3"/>
      <c r="L13" s="3"/>
      <c r="M13" s="3"/>
      <c r="N13" s="3"/>
      <c r="O13" s="249">
        <v>40422</v>
      </c>
      <c r="P13" s="250">
        <v>36250</v>
      </c>
      <c r="Q13" s="250">
        <v>27581.10262</v>
      </c>
      <c r="R13" s="250">
        <v>40000</v>
      </c>
      <c r="S13" s="250">
        <v>14530.78219</v>
      </c>
      <c r="T13" s="242">
        <f t="shared" si="0"/>
        <v>0.3143056860139408</v>
      </c>
      <c r="U13" s="242">
        <f t="shared" si="1"/>
        <v>1.7527767932223064</v>
      </c>
    </row>
    <row r="14" spans="8:21" ht="14.25">
      <c r="H14" s="10"/>
      <c r="I14" s="3"/>
      <c r="J14" s="3"/>
      <c r="K14" s="3"/>
      <c r="L14" s="3"/>
      <c r="M14" s="3"/>
      <c r="N14" s="3"/>
      <c r="O14" s="249">
        <v>40452</v>
      </c>
      <c r="P14" s="250">
        <v>35000</v>
      </c>
      <c r="Q14" s="250">
        <v>25872.43272</v>
      </c>
      <c r="R14" s="250">
        <v>37500</v>
      </c>
      <c r="S14" s="250">
        <v>13437.904659999998</v>
      </c>
      <c r="T14" s="242">
        <f t="shared" si="0"/>
        <v>0.3527912268158755</v>
      </c>
      <c r="U14" s="242">
        <f t="shared" si="1"/>
        <v>1.7906136372305537</v>
      </c>
    </row>
    <row r="15" spans="8:21" ht="14.25">
      <c r="H15" s="10"/>
      <c r="I15" s="3"/>
      <c r="J15" s="3"/>
      <c r="K15" s="3"/>
      <c r="L15" s="3"/>
      <c r="M15" s="3"/>
      <c r="N15" s="3"/>
      <c r="O15" s="249">
        <v>40483</v>
      </c>
      <c r="P15" s="250">
        <v>35000</v>
      </c>
      <c r="Q15" s="250">
        <v>25791.141123809575</v>
      </c>
      <c r="R15" s="250">
        <v>37500</v>
      </c>
      <c r="S15" s="250">
        <v>12500.299371428597</v>
      </c>
      <c r="T15" s="242">
        <f t="shared" si="0"/>
        <v>0.3570551156299593</v>
      </c>
      <c r="U15" s="242">
        <f t="shared" si="1"/>
        <v>1.999928152577862</v>
      </c>
    </row>
    <row r="16" spans="8:21" ht="14.25">
      <c r="H16" s="10"/>
      <c r="I16" s="64"/>
      <c r="O16" s="249">
        <v>40513</v>
      </c>
      <c r="P16" s="250">
        <v>35000</v>
      </c>
      <c r="Q16" s="250">
        <v>25295.879142857113</v>
      </c>
      <c r="R16" s="250">
        <v>38750</v>
      </c>
      <c r="S16" s="250">
        <v>12096.159771428558</v>
      </c>
      <c r="T16" s="242">
        <f t="shared" si="0"/>
        <v>0.3836245738817532</v>
      </c>
      <c r="U16" s="242">
        <f t="shared" si="1"/>
        <v>2.2034960460367348</v>
      </c>
    </row>
    <row r="17" spans="8:21" ht="14.25">
      <c r="H17" s="10"/>
      <c r="I17" s="3"/>
      <c r="J17" s="3"/>
      <c r="K17" s="3"/>
      <c r="L17" s="3"/>
      <c r="M17" s="3"/>
      <c r="N17" s="3"/>
      <c r="O17" s="249">
        <v>40544</v>
      </c>
      <c r="P17" s="250">
        <v>35000</v>
      </c>
      <c r="Q17" s="250">
        <v>27742.62971428566</v>
      </c>
      <c r="R17" s="250">
        <v>38750</v>
      </c>
      <c r="S17" s="250">
        <v>12213.99171428569</v>
      </c>
      <c r="T17" s="242">
        <f t="shared" si="0"/>
        <v>0.26159633605235566</v>
      </c>
      <c r="U17" s="242">
        <f t="shared" si="1"/>
        <v>2.172590984704644</v>
      </c>
    </row>
    <row r="18" spans="8:21" ht="14.25">
      <c r="H18" s="10"/>
      <c r="I18" s="3"/>
      <c r="J18" s="3"/>
      <c r="K18" s="3"/>
      <c r="L18" s="3"/>
      <c r="M18" s="3"/>
      <c r="N18" s="3"/>
      <c r="O18" s="249">
        <v>40575</v>
      </c>
      <c r="P18" s="250">
        <v>35000</v>
      </c>
      <c r="Q18" s="250">
        <v>24152.25528</v>
      </c>
      <c r="R18" s="250">
        <v>38750</v>
      </c>
      <c r="S18" s="250">
        <v>11632.80952</v>
      </c>
      <c r="T18" s="242">
        <f t="shared" si="0"/>
        <v>0.44914003244172385</v>
      </c>
      <c r="U18" s="242">
        <f t="shared" si="1"/>
        <v>2.331095547758956</v>
      </c>
    </row>
    <row r="19" spans="8:21" ht="14.25">
      <c r="H19" s="10"/>
      <c r="I19" s="3"/>
      <c r="J19" s="3"/>
      <c r="K19" s="3"/>
      <c r="L19" s="3"/>
      <c r="M19" s="3"/>
      <c r="N19" s="3"/>
      <c r="O19" s="249">
        <v>40603</v>
      </c>
      <c r="P19" s="250">
        <v>35000</v>
      </c>
      <c r="Q19" s="250">
        <v>25586.012173913092</v>
      </c>
      <c r="R19" s="250">
        <v>38750</v>
      </c>
      <c r="S19" s="250">
        <v>12021.798608695675</v>
      </c>
      <c r="T19" s="242">
        <f t="shared" si="0"/>
        <v>0.3679349389071733</v>
      </c>
      <c r="U19" s="242">
        <f t="shared" si="1"/>
        <v>2.223311358083401</v>
      </c>
    </row>
    <row r="20" spans="8:21" ht="14.25">
      <c r="H20" s="10"/>
      <c r="I20" s="3"/>
      <c r="J20" s="3"/>
      <c r="K20" s="3"/>
      <c r="L20" s="3"/>
      <c r="M20" s="3"/>
      <c r="N20" s="3"/>
      <c r="O20" s="249">
        <v>40634</v>
      </c>
      <c r="P20" s="250">
        <v>35000</v>
      </c>
      <c r="Q20" s="250">
        <v>23389.505852631653</v>
      </c>
      <c r="R20" s="250">
        <v>41875</v>
      </c>
      <c r="S20" s="250">
        <v>11596.214663157933</v>
      </c>
      <c r="T20" s="242">
        <f t="shared" si="0"/>
        <v>0.4963975819122317</v>
      </c>
      <c r="U20" s="242">
        <f t="shared" si="1"/>
        <v>2.611092172434519</v>
      </c>
    </row>
    <row r="21" spans="8:21" ht="14.25">
      <c r="H21" s="10"/>
      <c r="I21" s="3"/>
      <c r="J21" s="3"/>
      <c r="K21" s="3"/>
      <c r="L21" s="3"/>
      <c r="M21" s="3"/>
      <c r="N21" s="3"/>
      <c r="O21" s="249">
        <v>40664</v>
      </c>
      <c r="P21" s="250">
        <v>36250</v>
      </c>
      <c r="Q21" s="250">
        <v>24227.421554545435</v>
      </c>
      <c r="R21" s="250">
        <v>41875</v>
      </c>
      <c r="S21" s="250">
        <v>11982.469836363627</v>
      </c>
      <c r="T21" s="242">
        <f t="shared" si="0"/>
        <v>0.49623846344469724</v>
      </c>
      <c r="U21" s="242">
        <f t="shared" si="1"/>
        <v>2.494688538494831</v>
      </c>
    </row>
    <row r="22" spans="8:21" ht="14.25">
      <c r="H22" s="10"/>
      <c r="I22" s="3"/>
      <c r="J22" s="3"/>
      <c r="K22" s="3"/>
      <c r="L22" s="3"/>
      <c r="M22" s="3"/>
      <c r="N22" s="3"/>
      <c r="O22" s="249">
        <v>40695</v>
      </c>
      <c r="P22" s="250">
        <v>35000</v>
      </c>
      <c r="Q22" s="250">
        <v>23607.963514285773</v>
      </c>
      <c r="R22" s="250">
        <v>42500</v>
      </c>
      <c r="S22" s="250">
        <v>16777.279542857184</v>
      </c>
      <c r="T22" s="242">
        <f t="shared" si="0"/>
        <v>0.4825505799693657</v>
      </c>
      <c r="U22" s="242">
        <f t="shared" si="1"/>
        <v>1.5331878086333783</v>
      </c>
    </row>
    <row r="23" spans="8:21" ht="14.25">
      <c r="H23" s="10"/>
      <c r="I23" s="3"/>
      <c r="J23" s="3"/>
      <c r="K23" s="3"/>
      <c r="L23" s="3"/>
      <c r="M23" s="3"/>
      <c r="N23" s="3"/>
      <c r="O23" s="249">
        <v>40725</v>
      </c>
      <c r="P23" s="250">
        <v>31250</v>
      </c>
      <c r="Q23" s="250">
        <v>24195.143085714226</v>
      </c>
      <c r="R23" s="250">
        <v>40000</v>
      </c>
      <c r="S23" s="250">
        <v>13937.139142857108</v>
      </c>
      <c r="T23" s="242">
        <f t="shared" si="0"/>
        <v>0.29158153309088064</v>
      </c>
      <c r="U23" s="242">
        <f t="shared" si="1"/>
        <v>1.8700294651575113</v>
      </c>
    </row>
    <row r="24" spans="8:21" ht="14.25">
      <c r="H24" s="10"/>
      <c r="I24" s="3"/>
      <c r="J24" s="3"/>
      <c r="K24" s="3"/>
      <c r="L24" s="3"/>
      <c r="M24" s="3"/>
      <c r="N24" s="3"/>
      <c r="O24" s="249">
        <v>40756</v>
      </c>
      <c r="P24" s="250">
        <v>31250</v>
      </c>
      <c r="Q24" s="250">
        <v>24482.213877272763</v>
      </c>
      <c r="R24" s="250">
        <v>35000</v>
      </c>
      <c r="S24" s="250">
        <v>12714.742881818202</v>
      </c>
      <c r="T24" s="242">
        <f t="shared" si="0"/>
        <v>0.27643685153040365</v>
      </c>
      <c r="U24" s="242">
        <f t="shared" si="1"/>
        <v>1.7527100095786614</v>
      </c>
    </row>
    <row r="25" spans="8:21" ht="14.25">
      <c r="H25" s="10"/>
      <c r="I25" s="3"/>
      <c r="J25" s="3"/>
      <c r="K25" s="3"/>
      <c r="L25" s="3"/>
      <c r="M25" s="3"/>
      <c r="N25" s="3"/>
      <c r="O25" s="249">
        <v>40787</v>
      </c>
      <c r="P25" s="250">
        <v>27500</v>
      </c>
      <c r="Q25" s="250">
        <v>26894.111904761994</v>
      </c>
      <c r="R25" s="250">
        <v>31250</v>
      </c>
      <c r="S25" s="250">
        <v>12465.090476190519</v>
      </c>
      <c r="T25" s="242">
        <f t="shared" si="0"/>
        <v>0.022528652270935368</v>
      </c>
      <c r="U25" s="242">
        <f t="shared" si="1"/>
        <v>1.5070014581675442</v>
      </c>
    </row>
    <row r="26" spans="8:21" ht="14.25">
      <c r="H26" s="10"/>
      <c r="I26" s="3"/>
      <c r="J26" s="3"/>
      <c r="K26" s="3"/>
      <c r="L26" s="3"/>
      <c r="M26" s="3"/>
      <c r="N26" s="3"/>
      <c r="O26" s="249">
        <v>40817</v>
      </c>
      <c r="P26" s="250">
        <v>27500</v>
      </c>
      <c r="Q26" s="250">
        <v>25487.565931579025</v>
      </c>
      <c r="R26" s="250">
        <v>31250</v>
      </c>
      <c r="S26" s="250">
        <v>14092.225515789516</v>
      </c>
      <c r="T26" s="242">
        <f t="shared" si="0"/>
        <v>0.07895748357545496</v>
      </c>
      <c r="U26" s="242">
        <f t="shared" si="1"/>
        <v>1.2175347651785873</v>
      </c>
    </row>
    <row r="27" spans="8:21" ht="14.25">
      <c r="H27" s="10"/>
      <c r="I27" s="3"/>
      <c r="J27" s="3"/>
      <c r="K27" s="3"/>
      <c r="L27" s="3"/>
      <c r="M27" s="3"/>
      <c r="N27" s="3"/>
      <c r="O27" s="249">
        <v>40848</v>
      </c>
      <c r="P27" s="250">
        <v>27500</v>
      </c>
      <c r="Q27" s="250">
        <v>24513.134099999945</v>
      </c>
      <c r="R27" s="250">
        <v>31250</v>
      </c>
      <c r="S27" s="250">
        <v>14091.082199999966</v>
      </c>
      <c r="T27" s="242">
        <f t="shared" si="0"/>
        <v>0.12184757313427586</v>
      </c>
      <c r="U27" s="242">
        <f t="shared" si="1"/>
        <v>1.2177146905012077</v>
      </c>
    </row>
    <row r="28" spans="8:21" ht="14.25">
      <c r="H28" s="10"/>
      <c r="I28" s="64"/>
      <c r="O28" s="249">
        <v>40878</v>
      </c>
      <c r="P28" s="250">
        <v>28750</v>
      </c>
      <c r="Q28" s="250">
        <v>25868.92834285705</v>
      </c>
      <c r="R28" s="250">
        <v>31250</v>
      </c>
      <c r="S28" s="250">
        <v>14552.629714285662</v>
      </c>
      <c r="T28" s="242">
        <f t="shared" si="0"/>
        <v>0.1113718983236689</v>
      </c>
      <c r="U28" s="242">
        <f t="shared" si="1"/>
        <v>1.1473782136656223</v>
      </c>
    </row>
    <row r="29" spans="8:21" ht="14.25">
      <c r="H29" s="10"/>
      <c r="I29" s="3"/>
      <c r="J29" s="3"/>
      <c r="K29" s="3"/>
      <c r="L29" s="3"/>
      <c r="M29" s="3"/>
      <c r="N29" s="3"/>
      <c r="O29" s="249">
        <v>40909</v>
      </c>
      <c r="P29" s="250">
        <v>30000</v>
      </c>
      <c r="Q29" s="250">
        <v>24342.90752727271</v>
      </c>
      <c r="R29" s="250">
        <v>31250</v>
      </c>
      <c r="S29" s="250">
        <v>11976.320236363626</v>
      </c>
      <c r="T29" s="242">
        <f t="shared" si="0"/>
        <v>0.23239181541438048</v>
      </c>
      <c r="U29" s="242">
        <f t="shared" si="1"/>
        <v>1.609315664849694</v>
      </c>
    </row>
    <row r="30" spans="8:21" ht="14.25">
      <c r="H30" s="10"/>
      <c r="I30" s="3"/>
      <c r="J30" s="3"/>
      <c r="K30" s="3"/>
      <c r="L30" s="3"/>
      <c r="M30" s="3"/>
      <c r="N30" s="3"/>
      <c r="O30" s="249">
        <v>40940</v>
      </c>
      <c r="P30" s="250">
        <v>31250</v>
      </c>
      <c r="Q30" s="250">
        <v>21432.676976190385</v>
      </c>
      <c r="R30" s="250">
        <v>33750</v>
      </c>
      <c r="S30" s="250">
        <v>11896.083285714236</v>
      </c>
      <c r="T30" s="242">
        <f t="shared" si="0"/>
        <v>0.45805398153089816</v>
      </c>
      <c r="U30" s="242">
        <f t="shared" si="1"/>
        <v>1.8370682340909372</v>
      </c>
    </row>
    <row r="31" spans="8:21" ht="14.25">
      <c r="H31" s="10"/>
      <c r="I31" s="3"/>
      <c r="J31" s="3"/>
      <c r="K31" s="3"/>
      <c r="L31" s="3"/>
      <c r="M31" s="3"/>
      <c r="N31" s="3"/>
      <c r="O31" s="249">
        <v>40969</v>
      </c>
      <c r="P31" s="250">
        <v>31250</v>
      </c>
      <c r="Q31" s="250">
        <v>21651.390586363617</v>
      </c>
      <c r="R31" s="250">
        <v>33750</v>
      </c>
      <c r="S31" s="250">
        <v>13118.608663636353</v>
      </c>
      <c r="T31" s="242">
        <f t="shared" si="0"/>
        <v>0.4433253086146687</v>
      </c>
      <c r="U31" s="242">
        <f t="shared" si="1"/>
        <v>1.5726813616715374</v>
      </c>
    </row>
    <row r="32" spans="8:21" ht="14.25">
      <c r="H32" s="10"/>
      <c r="I32" s="3"/>
      <c r="J32" s="3"/>
      <c r="K32" s="3"/>
      <c r="L32" s="3"/>
      <c r="M32" s="3"/>
      <c r="N32" s="3"/>
      <c r="O32" s="249">
        <v>41000</v>
      </c>
      <c r="P32" s="250">
        <v>31250</v>
      </c>
      <c r="Q32" s="250">
        <v>22922.679</v>
      </c>
      <c r="R32" s="250">
        <v>33750</v>
      </c>
      <c r="S32" s="250">
        <v>15871.673999999999</v>
      </c>
      <c r="T32" s="242">
        <f t="shared" si="0"/>
        <v>0.36327869879432506</v>
      </c>
      <c r="U32" s="242">
        <f t="shared" si="1"/>
        <v>1.1264297641193992</v>
      </c>
    </row>
    <row r="33" spans="8:21" ht="14.25">
      <c r="H33" s="10"/>
      <c r="I33" s="3"/>
      <c r="J33" s="3"/>
      <c r="K33" s="3"/>
      <c r="L33" s="3"/>
      <c r="M33" s="3"/>
      <c r="N33" s="3"/>
      <c r="O33" s="249">
        <v>41030</v>
      </c>
      <c r="P33" s="250">
        <v>30000</v>
      </c>
      <c r="Q33" s="250">
        <v>23263.981209523907</v>
      </c>
      <c r="R33" s="250">
        <v>33750</v>
      </c>
      <c r="S33" s="250">
        <v>17148.88396666674</v>
      </c>
      <c r="T33" s="242">
        <f t="shared" si="0"/>
        <v>0.2895471213550702</v>
      </c>
      <c r="U33" s="242">
        <f t="shared" si="1"/>
        <v>0.9680581002006772</v>
      </c>
    </row>
    <row r="34" spans="8:21" ht="14.25">
      <c r="H34" s="10"/>
      <c r="I34" s="3"/>
      <c r="J34" s="3"/>
      <c r="K34" s="3"/>
      <c r="L34" s="3"/>
      <c r="M34" s="3"/>
      <c r="N34" s="3"/>
      <c r="O34" s="249">
        <v>41061</v>
      </c>
      <c r="P34" s="250">
        <v>30000</v>
      </c>
      <c r="Q34" s="250">
        <v>24660.808228571448</v>
      </c>
      <c r="R34" s="250">
        <v>31250</v>
      </c>
      <c r="S34" s="250">
        <v>17873.233638095255</v>
      </c>
      <c r="T34" s="242">
        <f t="shared" si="0"/>
        <v>0.21650514135391097</v>
      </c>
      <c r="U34" s="242">
        <f t="shared" si="1"/>
        <v>0.7484245231032689</v>
      </c>
    </row>
    <row r="35" spans="8:21" ht="14.25">
      <c r="H35" s="10"/>
      <c r="I35" s="3"/>
      <c r="J35" s="3"/>
      <c r="K35" s="3"/>
      <c r="L35" s="3"/>
      <c r="M35" s="3"/>
      <c r="N35" s="3"/>
      <c r="O35" s="249">
        <v>41091</v>
      </c>
      <c r="P35" s="250">
        <v>30000</v>
      </c>
      <c r="Q35" s="250">
        <v>26555.81148</v>
      </c>
      <c r="R35" s="250">
        <v>31250</v>
      </c>
      <c r="S35" s="250">
        <v>19602.108645</v>
      </c>
      <c r="T35" s="242">
        <f t="shared" si="0"/>
        <v>0.12969622572422335</v>
      </c>
      <c r="U35" s="242">
        <f t="shared" si="1"/>
        <v>0.5942162430556206</v>
      </c>
    </row>
    <row r="36" spans="8:21" ht="14.25">
      <c r="H36" s="10"/>
      <c r="I36" s="3"/>
      <c r="J36" s="3"/>
      <c r="K36" s="3"/>
      <c r="L36" s="3"/>
      <c r="M36" s="3"/>
      <c r="N36" s="3"/>
      <c r="O36" s="249">
        <v>41122</v>
      </c>
      <c r="P36" s="250">
        <v>27500</v>
      </c>
      <c r="Q36" s="250">
        <v>28785.837</v>
      </c>
      <c r="R36" s="250">
        <v>33750</v>
      </c>
      <c r="S36" s="250">
        <v>17552.3651</v>
      </c>
      <c r="T36" s="242">
        <f t="shared" si="0"/>
        <v>-0.04466908500871447</v>
      </c>
      <c r="U36" s="242">
        <f t="shared" si="1"/>
        <v>0.9228177973576908</v>
      </c>
    </row>
    <row r="37" spans="8:21" ht="14.25">
      <c r="H37" s="10"/>
      <c r="I37" s="3"/>
      <c r="J37" s="3"/>
      <c r="K37" s="3"/>
      <c r="L37" s="3"/>
      <c r="M37" s="3"/>
      <c r="N37" s="3"/>
      <c r="O37" s="249">
        <v>41153</v>
      </c>
      <c r="P37" s="250">
        <v>23750</v>
      </c>
      <c r="Q37" s="250">
        <v>22229.342399999998</v>
      </c>
      <c r="R37" s="250">
        <v>35000</v>
      </c>
      <c r="S37" s="250">
        <v>17625.041999999998</v>
      </c>
      <c r="T37" s="242">
        <f t="shared" si="0"/>
        <v>0.06840767363410638</v>
      </c>
      <c r="U37" s="242">
        <f t="shared" si="1"/>
        <v>0.985810870691826</v>
      </c>
    </row>
    <row r="38" spans="8:21" ht="14.25">
      <c r="H38" s="10"/>
      <c r="I38" s="3"/>
      <c r="J38" s="3"/>
      <c r="K38" s="3"/>
      <c r="L38" s="3"/>
      <c r="M38" s="3"/>
      <c r="N38" s="3"/>
      <c r="O38" s="249">
        <v>41183</v>
      </c>
      <c r="P38" s="250">
        <v>25000</v>
      </c>
      <c r="Q38" s="250">
        <v>23301.1792</v>
      </c>
      <c r="R38" s="250">
        <v>33750</v>
      </c>
      <c r="S38" s="250">
        <v>18255.0896</v>
      </c>
      <c r="T38" s="242">
        <f t="shared" si="0"/>
        <v>0.07290707416215225</v>
      </c>
      <c r="U38" s="242">
        <f t="shared" si="1"/>
        <v>0.8487994712444469</v>
      </c>
    </row>
    <row r="39" spans="8:21" ht="14.25">
      <c r="H39" s="10"/>
      <c r="I39" s="3"/>
      <c r="J39" s="3"/>
      <c r="K39" s="3"/>
      <c r="L39" s="3"/>
      <c r="M39" s="3"/>
      <c r="N39" s="3"/>
      <c r="O39" s="249">
        <v>41214</v>
      </c>
      <c r="P39" s="250">
        <v>23750</v>
      </c>
      <c r="Q39" s="250">
        <v>24647.1046</v>
      </c>
      <c r="R39" s="250">
        <v>33750</v>
      </c>
      <c r="S39" s="250">
        <v>18575.777</v>
      </c>
      <c r="T39" s="242">
        <f t="shared" si="0"/>
        <v>-0.03639797106228859</v>
      </c>
      <c r="U39" s="242">
        <f t="shared" si="1"/>
        <v>0.8168822763107031</v>
      </c>
    </row>
    <row r="40" spans="1:21" ht="14.25">
      <c r="A40" s="64"/>
      <c r="B40" s="64"/>
      <c r="C40" s="64"/>
      <c r="D40" s="64"/>
      <c r="E40" s="64"/>
      <c r="F40" s="64"/>
      <c r="G40" s="64"/>
      <c r="H40" s="64"/>
      <c r="I40" s="64"/>
      <c r="O40" s="249">
        <v>41244</v>
      </c>
      <c r="P40" s="250">
        <v>22500</v>
      </c>
      <c r="Q40" s="250">
        <v>23658.055200000003</v>
      </c>
      <c r="R40" s="250">
        <v>30000</v>
      </c>
      <c r="S40" s="250">
        <v>18296.6199</v>
      </c>
      <c r="T40" s="242">
        <f>P40/Q40-1</f>
        <v>-0.048949720939023056</v>
      </c>
      <c r="U40" s="242">
        <f>R40/S40-1</f>
        <v>0.6396471131807246</v>
      </c>
    </row>
    <row r="41" spans="1:21" ht="14.25">
      <c r="A41" s="64"/>
      <c r="B41" s="64"/>
      <c r="C41" s="64"/>
      <c r="D41" s="64"/>
      <c r="E41" s="64"/>
      <c r="F41" s="64"/>
      <c r="G41" s="64"/>
      <c r="H41" s="64"/>
      <c r="I41" s="64"/>
      <c r="O41" s="249">
        <v>41275</v>
      </c>
      <c r="P41" s="250">
        <v>23750</v>
      </c>
      <c r="Q41" s="250">
        <v>23290.408999999996</v>
      </c>
      <c r="R41" s="250">
        <v>31250</v>
      </c>
      <c r="S41" s="250">
        <v>18298.7879</v>
      </c>
      <c r="T41" s="242">
        <f>P41/Q41-1</f>
        <v>0.019733058358915256</v>
      </c>
      <c r="U41" s="242">
        <f>R41/S41-1</f>
        <v>0.7077633868853139</v>
      </c>
    </row>
    <row r="42" spans="1:21" ht="14.25">
      <c r="A42" s="64"/>
      <c r="B42" s="64"/>
      <c r="C42" s="64"/>
      <c r="D42" s="64"/>
      <c r="E42" s="64"/>
      <c r="F42" s="64"/>
      <c r="G42" s="64"/>
      <c r="H42" s="64"/>
      <c r="I42" s="64"/>
      <c r="O42" s="249">
        <v>41306</v>
      </c>
      <c r="P42" s="250">
        <v>22500</v>
      </c>
      <c r="Q42" s="250">
        <v>22049.594999999998</v>
      </c>
      <c r="R42" s="250">
        <v>30000</v>
      </c>
      <c r="S42" s="250">
        <v>18481.278</v>
      </c>
      <c r="T42" s="242">
        <f>P42/Q42-1</f>
        <v>0.020426905800310813</v>
      </c>
      <c r="U42" s="242">
        <f>R42/S42-1</f>
        <v>0.6232643651591627</v>
      </c>
    </row>
    <row r="43" spans="1:21" ht="14.25">
      <c r="A43" s="64"/>
      <c r="B43" s="64"/>
      <c r="C43" s="64"/>
      <c r="D43" s="64"/>
      <c r="E43" s="64"/>
      <c r="F43" s="64"/>
      <c r="G43" s="73"/>
      <c r="H43" s="64"/>
      <c r="I43" s="64"/>
      <c r="O43" s="249">
        <v>41334</v>
      </c>
      <c r="P43" s="250">
        <v>23750</v>
      </c>
      <c r="Q43" s="250">
        <v>21675.968999999997</v>
      </c>
      <c r="R43" s="250">
        <v>30000</v>
      </c>
      <c r="S43" s="250">
        <v>18291.132999999998</v>
      </c>
      <c r="T43" s="133"/>
      <c r="U43" s="133"/>
    </row>
    <row r="44" spans="1:19" ht="14.25">
      <c r="A44" s="64"/>
      <c r="B44" s="64"/>
      <c r="C44" s="64"/>
      <c r="D44" s="64"/>
      <c r="E44" s="64"/>
      <c r="F44" s="64"/>
      <c r="G44" s="64"/>
      <c r="H44" s="64"/>
      <c r="I44" s="64"/>
      <c r="O44" s="249">
        <v>41365</v>
      </c>
      <c r="P44" s="250">
        <v>21250</v>
      </c>
      <c r="Q44" s="250">
        <v>22641.647</v>
      </c>
      <c r="R44" s="250">
        <v>30000</v>
      </c>
      <c r="S44" s="250">
        <v>18684.792</v>
      </c>
    </row>
    <row r="45" spans="1:19" ht="14.25">
      <c r="A45" s="64"/>
      <c r="B45" s="64"/>
      <c r="C45" s="64"/>
      <c r="D45" s="64"/>
      <c r="E45" s="64"/>
      <c r="F45" s="64"/>
      <c r="G45" s="64"/>
      <c r="H45" s="64"/>
      <c r="I45" s="64"/>
      <c r="O45" s="249">
        <v>41395</v>
      </c>
      <c r="P45" s="250">
        <v>21250</v>
      </c>
      <c r="Q45" s="250">
        <v>23001.4388</v>
      </c>
      <c r="R45" s="250">
        <v>30000</v>
      </c>
      <c r="S45" s="250">
        <v>19999.3791</v>
      </c>
    </row>
    <row r="46" spans="1:22" ht="14.25">
      <c r="A46" s="64"/>
      <c r="B46" s="64"/>
      <c r="C46" s="64"/>
      <c r="D46" s="64"/>
      <c r="E46" s="64"/>
      <c r="F46" s="64"/>
      <c r="G46" s="64"/>
      <c r="H46" s="64"/>
      <c r="I46" s="64"/>
      <c r="O46" s="249">
        <v>41426</v>
      </c>
      <c r="P46" s="250">
        <v>21250</v>
      </c>
      <c r="Q46" s="250">
        <v>22474.3775</v>
      </c>
      <c r="R46" s="250">
        <v>30000</v>
      </c>
      <c r="S46" s="250">
        <v>19858.1125</v>
      </c>
      <c r="U46" s="274"/>
      <c r="V46" s="274"/>
    </row>
    <row r="47" spans="15:22" ht="14.25">
      <c r="O47" s="249">
        <v>41456</v>
      </c>
      <c r="P47" s="250">
        <v>21250</v>
      </c>
      <c r="Q47" s="250">
        <v>24624.073163636363</v>
      </c>
      <c r="R47" s="250">
        <v>27500</v>
      </c>
      <c r="S47" s="250">
        <v>19317.609563636364</v>
      </c>
      <c r="U47" s="274"/>
      <c r="V47" s="274"/>
    </row>
    <row r="48" spans="15:22" ht="14.25">
      <c r="O48" s="249">
        <v>41487</v>
      </c>
      <c r="P48" s="250">
        <v>21250</v>
      </c>
      <c r="Q48" s="250">
        <v>22428.314100000003</v>
      </c>
      <c r="R48" s="250">
        <v>26250</v>
      </c>
      <c r="S48" s="250">
        <v>18871.023971428574</v>
      </c>
      <c r="U48" s="274"/>
      <c r="V48" s="274"/>
    </row>
    <row r="49" spans="15:22" ht="14.25">
      <c r="O49" s="249">
        <v>41518</v>
      </c>
      <c r="P49" s="250">
        <v>21250</v>
      </c>
      <c r="Q49" s="250">
        <v>23985.740638888885</v>
      </c>
      <c r="R49" s="250">
        <v>31250</v>
      </c>
      <c r="S49" s="250">
        <v>17669.11069444444</v>
      </c>
      <c r="U49" s="274"/>
      <c r="V49" s="274"/>
    </row>
    <row r="50" spans="15:22" ht="14.25">
      <c r="O50" s="249">
        <v>41548</v>
      </c>
      <c r="P50" s="250">
        <v>21250</v>
      </c>
      <c r="Q50" s="250">
        <v>20027.75429999999</v>
      </c>
      <c r="R50" s="250">
        <v>25000</v>
      </c>
      <c r="S50" s="250">
        <v>17285.542718181812</v>
      </c>
      <c r="U50" s="274"/>
      <c r="V50" s="274"/>
    </row>
    <row r="51" spans="15:22" ht="14.25">
      <c r="O51" s="249">
        <v>41579</v>
      </c>
      <c r="P51" s="250">
        <v>20000</v>
      </c>
      <c r="Q51" s="250">
        <v>20407.8516</v>
      </c>
      <c r="R51" s="250">
        <v>21250</v>
      </c>
      <c r="S51" s="250">
        <v>16757.9127</v>
      </c>
      <c r="U51" s="274"/>
      <c r="V51" s="274"/>
    </row>
    <row r="52" spans="15:22" ht="14.25">
      <c r="O52" s="249">
        <v>41609</v>
      </c>
      <c r="P52" s="250">
        <v>20000</v>
      </c>
      <c r="Q52" s="250">
        <v>19359.711769999998</v>
      </c>
      <c r="R52" s="250">
        <v>21250</v>
      </c>
      <c r="S52" s="250">
        <v>16904.26815</v>
      </c>
      <c r="U52" s="274"/>
      <c r="V52" s="274"/>
    </row>
    <row r="53" spans="15:19" ht="14.25">
      <c r="O53" s="249">
        <v>41640</v>
      </c>
      <c r="P53" s="250">
        <v>18750</v>
      </c>
      <c r="Q53" s="250">
        <v>18610.3618</v>
      </c>
      <c r="R53" s="250">
        <v>21250</v>
      </c>
      <c r="S53" s="250">
        <v>15038.637499999999</v>
      </c>
    </row>
    <row r="54" spans="15:19" ht="14.25">
      <c r="O54" s="249">
        <v>41671</v>
      </c>
      <c r="P54" s="250">
        <v>17500</v>
      </c>
      <c r="Q54" s="250">
        <v>17741.384700000002</v>
      </c>
      <c r="R54" s="250">
        <v>21250</v>
      </c>
      <c r="S54" s="250">
        <v>14153.295</v>
      </c>
    </row>
    <row r="55" spans="15:19" ht="14.25">
      <c r="O55" s="249">
        <v>41699</v>
      </c>
      <c r="P55" s="250">
        <v>20000</v>
      </c>
      <c r="Q55" s="250">
        <v>19047.250799999998</v>
      </c>
      <c r="R55" s="250">
        <v>25000</v>
      </c>
      <c r="S55" s="3">
        <v>16649.610099999998</v>
      </c>
    </row>
    <row r="56" spans="15:19" ht="14.25">
      <c r="O56" s="249">
        <v>41730</v>
      </c>
      <c r="P56" s="250">
        <v>20000</v>
      </c>
      <c r="Q56" s="3">
        <v>20439.5255</v>
      </c>
      <c r="R56" s="250">
        <v>27500</v>
      </c>
      <c r="S56" s="3">
        <v>17526.131999999998</v>
      </c>
    </row>
    <row r="57" spans="15:19" ht="14.25">
      <c r="O57" s="249">
        <v>41760</v>
      </c>
      <c r="P57" s="250">
        <v>25000</v>
      </c>
      <c r="Q57" s="3">
        <v>21562.3383</v>
      </c>
      <c r="R57" s="250"/>
      <c r="S57" s="3">
        <v>17191.9397</v>
      </c>
    </row>
    <row r="58" spans="15:19" ht="14.25">
      <c r="O58" s="249">
        <v>41791</v>
      </c>
      <c r="P58" s="250">
        <v>25000</v>
      </c>
      <c r="Q58" s="3">
        <v>18646.487600000004</v>
      </c>
      <c r="R58" s="250"/>
      <c r="S58" s="3">
        <v>17647.1672</v>
      </c>
    </row>
    <row r="59" spans="15:19" ht="14.25">
      <c r="O59" s="249">
        <v>41821</v>
      </c>
      <c r="P59" s="250">
        <v>23750</v>
      </c>
      <c r="Q59" s="3">
        <v>19028.457</v>
      </c>
      <c r="R59" s="250"/>
      <c r="S59" s="3">
        <v>15966.925799999997</v>
      </c>
    </row>
    <row r="60" spans="15:19" ht="14.25">
      <c r="O60" s="249">
        <v>41852</v>
      </c>
      <c r="P60" s="250">
        <v>21250</v>
      </c>
      <c r="Q60" s="3">
        <v>18699.0104</v>
      </c>
      <c r="R60" s="64"/>
      <c r="S60" s="3">
        <v>15691.023899999998</v>
      </c>
    </row>
    <row r="61" spans="15:19" ht="14.25">
      <c r="O61" s="249">
        <v>41883</v>
      </c>
      <c r="P61" s="250">
        <v>20625</v>
      </c>
      <c r="Q61" s="3">
        <v>18042.245000000003</v>
      </c>
      <c r="R61" s="64"/>
      <c r="S61" s="3">
        <v>15198.883000000002</v>
      </c>
    </row>
    <row r="62" spans="15:19" ht="14.25">
      <c r="O62" s="249">
        <v>41913</v>
      </c>
      <c r="P62" s="250">
        <v>20000</v>
      </c>
      <c r="Q62" s="3">
        <v>18763.8471</v>
      </c>
      <c r="R62" s="64"/>
      <c r="S62" s="3">
        <v>14504.970500000001</v>
      </c>
    </row>
    <row r="63" spans="15:19" ht="14.25">
      <c r="O63" s="249">
        <v>41944</v>
      </c>
      <c r="P63" s="250">
        <v>18750</v>
      </c>
      <c r="Q63" s="3">
        <v>18452.0825</v>
      </c>
      <c r="R63" s="3"/>
      <c r="S63" s="3">
        <v>13486.731544999999</v>
      </c>
    </row>
    <row r="64" spans="15:19" ht="14.25">
      <c r="O64" s="249">
        <v>41974</v>
      </c>
      <c r="P64" s="250">
        <v>18125</v>
      </c>
      <c r="Q64" s="3">
        <v>18858.785714999998</v>
      </c>
      <c r="R64" s="3"/>
      <c r="S64" s="3">
        <v>15113.99736</v>
      </c>
    </row>
    <row r="65" spans="15:20" ht="14.25">
      <c r="O65" s="249">
        <v>42005</v>
      </c>
      <c r="P65" s="250">
        <v>18125</v>
      </c>
      <c r="Q65" s="324">
        <v>19019.09</v>
      </c>
      <c r="R65" s="323"/>
      <c r="S65" s="324">
        <v>14656.635</v>
      </c>
      <c r="T65" s="323"/>
    </row>
    <row r="66" spans="14:20" ht="14.25">
      <c r="N66" s="323"/>
      <c r="O66" s="249">
        <v>42036</v>
      </c>
      <c r="P66" s="250">
        <v>15625</v>
      </c>
      <c r="Q66" s="324">
        <v>18806.4806</v>
      </c>
      <c r="R66" s="323"/>
      <c r="S66" s="324">
        <v>12697.661999999998</v>
      </c>
      <c r="T66" s="323"/>
    </row>
    <row r="67" spans="14:20" ht="14.25">
      <c r="N67" s="323"/>
      <c r="O67" s="249">
        <v>42064</v>
      </c>
      <c r="P67" s="250">
        <v>15625</v>
      </c>
      <c r="Q67" s="324">
        <v>18627.123654545445</v>
      </c>
      <c r="R67" s="323"/>
      <c r="S67" s="324">
        <v>13427.690399999996</v>
      </c>
      <c r="T67" s="323"/>
    </row>
    <row r="68" spans="14:20" ht="14.25">
      <c r="N68" s="323"/>
      <c r="O68" s="249">
        <v>42095</v>
      </c>
      <c r="P68" s="250">
        <v>17500</v>
      </c>
      <c r="Q68" s="324">
        <v>18400.588799999998</v>
      </c>
      <c r="R68" s="250">
        <v>25000</v>
      </c>
      <c r="S68" s="324">
        <v>12170.369828571425</v>
      </c>
      <c r="T68" s="323"/>
    </row>
    <row r="69" spans="15:20" ht="14.25">
      <c r="O69" s="249">
        <v>42125</v>
      </c>
      <c r="P69" s="250">
        <v>18750</v>
      </c>
      <c r="Q69" s="324">
        <v>18408.342999999997</v>
      </c>
      <c r="R69" s="250">
        <v>27500</v>
      </c>
      <c r="S69" s="324">
        <v>11711.4972</v>
      </c>
      <c r="T69" s="323"/>
    </row>
    <row r="70" spans="15:20" ht="14.25">
      <c r="O70" s="249">
        <v>42156</v>
      </c>
      <c r="P70" s="250">
        <v>17500</v>
      </c>
      <c r="Q70" s="3">
        <v>19165.2075</v>
      </c>
      <c r="R70" s="250">
        <v>25000</v>
      </c>
      <c r="S70" s="3">
        <v>12200.669999999998</v>
      </c>
      <c r="T70" s="323"/>
    </row>
    <row r="71" spans="15:20" ht="14.25">
      <c r="O71" s="249">
        <v>42186</v>
      </c>
      <c r="P71" s="250">
        <v>17500</v>
      </c>
      <c r="Q71" s="3">
        <v>19728.248800000005</v>
      </c>
      <c r="R71" s="250"/>
      <c r="S71" s="3">
        <v>20717.650800000003</v>
      </c>
      <c r="T71" s="323"/>
    </row>
    <row r="72" spans="15:20" ht="14.25">
      <c r="O72" s="249">
        <v>42217</v>
      </c>
      <c r="P72" s="250">
        <v>17500</v>
      </c>
      <c r="Q72" s="3">
        <v>21718.9199</v>
      </c>
      <c r="R72" s="250">
        <v>27500</v>
      </c>
      <c r="S72" s="3">
        <v>13353.682200000001</v>
      </c>
      <c r="T72" s="324"/>
    </row>
    <row r="73" spans="15:20" ht="14.25">
      <c r="O73" s="324"/>
      <c r="P73" s="250"/>
      <c r="Q73" s="3">
        <v>23024.332500000004</v>
      </c>
      <c r="R73" s="250"/>
      <c r="S73" s="3">
        <v>14292.3165</v>
      </c>
      <c r="T73" s="324"/>
    </row>
    <row r="74" spans="15:20" ht="14.25">
      <c r="O74" s="324"/>
      <c r="P74" s="3"/>
      <c r="Q74" s="3"/>
      <c r="R74" s="4"/>
      <c r="S74" s="4"/>
      <c r="T74" s="324"/>
    </row>
    <row r="75" spans="15:20" ht="14.25">
      <c r="O75" s="324"/>
      <c r="P75" s="3"/>
      <c r="Q75" s="3"/>
      <c r="R75" s="4"/>
      <c r="S75" s="4"/>
      <c r="T75" s="324"/>
    </row>
    <row r="76" spans="16:17" ht="14.25">
      <c r="P76" s="434"/>
      <c r="Q76" s="434"/>
    </row>
    <row r="77" spans="16:17" ht="14.25">
      <c r="P77" s="434"/>
      <c r="Q77" s="434"/>
    </row>
    <row r="78" spans="16:17" ht="14.25">
      <c r="P78" s="434"/>
      <c r="Q78" s="434"/>
    </row>
    <row r="79" spans="16:17" ht="14.25">
      <c r="P79" s="488"/>
      <c r="Q79" s="434"/>
    </row>
    <row r="80" spans="16:17" ht="14.25">
      <c r="P80" s="488"/>
      <c r="Q80" s="488"/>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4"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1"/>
  <sheetViews>
    <sheetView showRowColHeaders="0" view="pageBreakPreview" zoomScaleSheetLayoutView="100" zoomScalePageLayoutView="0" workbookViewId="0" topLeftCell="A5">
      <selection activeCell="A21" sqref="A21"/>
    </sheetView>
  </sheetViews>
  <sheetFormatPr defaultColWidth="11.00390625" defaultRowHeight="14.25"/>
  <cols>
    <col min="1" max="1" width="109.25390625" style="0" customWidth="1"/>
  </cols>
  <sheetData>
    <row r="1" ht="15">
      <c r="A1" s="16"/>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M28"/>
  <sheetViews>
    <sheetView view="pageBreakPreview" zoomScaleNormal="85" zoomScaleSheetLayoutView="100" zoomScalePageLayoutView="0" workbookViewId="0" topLeftCell="A1">
      <selection activeCell="M12" sqref="M12"/>
    </sheetView>
  </sheetViews>
  <sheetFormatPr defaultColWidth="11.00390625" defaultRowHeight="14.25"/>
  <cols>
    <col min="1" max="1" width="27.75390625" style="11" customWidth="1"/>
    <col min="2" max="4" width="12.375" style="11" bestFit="1" customWidth="1"/>
    <col min="5" max="5" width="10.25390625" style="11" bestFit="1" customWidth="1"/>
    <col min="6" max="7" width="10.875" style="11" bestFit="1" customWidth="1"/>
    <col min="8" max="8" width="10.25390625" style="11" bestFit="1" customWidth="1"/>
    <col min="9" max="10" width="12.375" style="11" bestFit="1" customWidth="1"/>
    <col min="11" max="11" width="10.25390625" style="11" bestFit="1" customWidth="1"/>
    <col min="12" max="14" width="7.75390625" style="11" customWidth="1"/>
    <col min="15" max="16384" width="11.00390625" style="11" customWidth="1"/>
  </cols>
  <sheetData>
    <row r="1" spans="1:11" ht="16.5" thickBot="1">
      <c r="A1" s="545" t="s">
        <v>355</v>
      </c>
      <c r="B1" s="546"/>
      <c r="C1" s="546"/>
      <c r="D1" s="546"/>
      <c r="E1" s="546"/>
      <c r="F1" s="546"/>
      <c r="G1" s="546"/>
      <c r="H1" s="546"/>
      <c r="I1" s="546"/>
      <c r="J1" s="546"/>
      <c r="K1" s="547"/>
    </row>
    <row r="2" spans="1:11" ht="15" thickBot="1">
      <c r="A2" s="330"/>
      <c r="B2" s="548" t="s">
        <v>330</v>
      </c>
      <c r="C2" s="549"/>
      <c r="D2" s="549"/>
      <c r="E2" s="549"/>
      <c r="F2" s="549"/>
      <c r="G2" s="549"/>
      <c r="H2" s="549"/>
      <c r="I2" s="549"/>
      <c r="J2" s="549"/>
      <c r="K2" s="550"/>
    </row>
    <row r="3" spans="1:11" ht="15" thickBot="1">
      <c r="A3" s="331"/>
      <c r="B3" s="554" t="s">
        <v>346</v>
      </c>
      <c r="C3" s="548" t="s">
        <v>347</v>
      </c>
      <c r="D3" s="549"/>
      <c r="E3" s="550"/>
      <c r="F3" s="548" t="s">
        <v>267</v>
      </c>
      <c r="G3" s="549"/>
      <c r="H3" s="550"/>
      <c r="I3" s="548" t="s">
        <v>9</v>
      </c>
      <c r="J3" s="549"/>
      <c r="K3" s="550"/>
    </row>
    <row r="4" spans="1:11" ht="15" thickBot="1">
      <c r="A4" s="332"/>
      <c r="B4" s="555"/>
      <c r="C4" s="413" t="s">
        <v>388</v>
      </c>
      <c r="D4" s="413" t="s">
        <v>389</v>
      </c>
      <c r="E4" s="333" t="s">
        <v>227</v>
      </c>
      <c r="F4" s="413">
        <v>41883</v>
      </c>
      <c r="G4" s="413">
        <v>42248</v>
      </c>
      <c r="H4" s="333" t="s">
        <v>227</v>
      </c>
      <c r="I4" s="413" t="s">
        <v>390</v>
      </c>
      <c r="J4" s="413" t="s">
        <v>391</v>
      </c>
      <c r="K4" s="333" t="s">
        <v>227</v>
      </c>
    </row>
    <row r="5" spans="1:11" ht="14.25">
      <c r="A5" s="334" t="s">
        <v>10</v>
      </c>
      <c r="B5" s="414">
        <v>413.56919094930004</v>
      </c>
      <c r="C5" s="414">
        <v>303.8196226656</v>
      </c>
      <c r="D5" s="414">
        <v>320.38960445079994</v>
      </c>
      <c r="E5" s="348">
        <v>0.05453887948323133</v>
      </c>
      <c r="F5" s="414">
        <v>33.7503054631</v>
      </c>
      <c r="G5" s="414">
        <v>38.3633034797</v>
      </c>
      <c r="H5" s="348">
        <v>0.1366801856547195</v>
      </c>
      <c r="I5" s="414">
        <v>420.27222981529997</v>
      </c>
      <c r="J5" s="414">
        <v>430.13917273449994</v>
      </c>
      <c r="K5" s="348">
        <v>0.02347750391106329</v>
      </c>
    </row>
    <row r="6" spans="1:13" ht="14.25">
      <c r="A6" s="335" t="s">
        <v>11</v>
      </c>
      <c r="B6" s="415">
        <v>329.44133156999993</v>
      </c>
      <c r="C6" s="415">
        <v>241.75591156999997</v>
      </c>
      <c r="D6" s="415">
        <v>279.4421468</v>
      </c>
      <c r="E6" s="348">
        <v>0.15588547549989507</v>
      </c>
      <c r="F6" s="415">
        <v>21.893324</v>
      </c>
      <c r="G6" s="415">
        <v>29.328636</v>
      </c>
      <c r="H6" s="348">
        <v>0.3396154919189065</v>
      </c>
      <c r="I6" s="415">
        <v>334.46067056999993</v>
      </c>
      <c r="J6" s="415">
        <v>367.1275668</v>
      </c>
      <c r="K6" s="348">
        <v>0.09767036636722626</v>
      </c>
      <c r="M6" s="373"/>
    </row>
    <row r="7" spans="1:13" ht="14.25">
      <c r="A7" s="335" t="s">
        <v>12</v>
      </c>
      <c r="B7" s="415">
        <v>8.745939736199999</v>
      </c>
      <c r="C7" s="415">
        <v>5.183270802999999</v>
      </c>
      <c r="D7" s="415">
        <v>3.8203253278999996</v>
      </c>
      <c r="E7" s="348">
        <v>-0.2629508522516607</v>
      </c>
      <c r="F7" s="415">
        <v>0.173819</v>
      </c>
      <c r="G7" s="415">
        <v>0.4279023731</v>
      </c>
      <c r="H7" s="348">
        <v>1.4617698473699652</v>
      </c>
      <c r="I7" s="415">
        <v>9.222804802999999</v>
      </c>
      <c r="J7" s="415">
        <v>7.3829942610999995</v>
      </c>
      <c r="K7" s="348">
        <v>-0.1994849268957254</v>
      </c>
      <c r="M7" s="373"/>
    </row>
    <row r="8" spans="1:11" ht="14.25">
      <c r="A8" s="335" t="s">
        <v>13</v>
      </c>
      <c r="B8" s="415">
        <v>49.354199689999994</v>
      </c>
      <c r="C8" s="415">
        <v>35.02698939</v>
      </c>
      <c r="D8" s="415">
        <v>33.895185</v>
      </c>
      <c r="E8" s="348">
        <v>-0.0323123514098852</v>
      </c>
      <c r="F8" s="415">
        <v>4.6059925</v>
      </c>
      <c r="G8" s="415">
        <v>4.14416503</v>
      </c>
      <c r="H8" s="348">
        <v>-0.10026665696915493</v>
      </c>
      <c r="I8" s="415">
        <v>46.85270039</v>
      </c>
      <c r="J8" s="415">
        <v>48.222395299999995</v>
      </c>
      <c r="K8" s="348">
        <v>0.02923406545617868</v>
      </c>
    </row>
    <row r="9" spans="1:11" ht="14.25">
      <c r="A9" s="335" t="s">
        <v>14</v>
      </c>
      <c r="B9" s="415">
        <v>4.0899954696</v>
      </c>
      <c r="C9" s="415">
        <v>2.5560269696</v>
      </c>
      <c r="D9" s="415">
        <v>2.9565034653000004</v>
      </c>
      <c r="E9" s="348">
        <v>0.1566792919100819</v>
      </c>
      <c r="F9" s="415">
        <v>0.5305641</v>
      </c>
      <c r="G9" s="415">
        <v>0.4838427</v>
      </c>
      <c r="H9" s="348">
        <v>-0.08805985930823435</v>
      </c>
      <c r="I9" s="415">
        <v>3.9280129696</v>
      </c>
      <c r="J9" s="415">
        <v>4.4904719653</v>
      </c>
      <c r="K9" s="348">
        <v>0.14319173588606482</v>
      </c>
    </row>
    <row r="10" spans="1:11" ht="15" thickBot="1">
      <c r="A10" s="336" t="s">
        <v>15</v>
      </c>
      <c r="B10" s="415">
        <v>1.3769205</v>
      </c>
      <c r="C10" s="415">
        <v>1.1366205</v>
      </c>
      <c r="D10" s="415">
        <v>0.859044</v>
      </c>
      <c r="E10" s="348">
        <v>-0.2442121182927811</v>
      </c>
      <c r="F10" s="415">
        <v>0.149958</v>
      </c>
      <c r="G10" s="415">
        <v>0.0264285</v>
      </c>
      <c r="H10" s="348">
        <v>-0.8237606529828352</v>
      </c>
      <c r="I10" s="415">
        <v>1.4080815</v>
      </c>
      <c r="J10" s="415">
        <v>1.099344</v>
      </c>
      <c r="K10" s="348">
        <v>-0.21926110100871288</v>
      </c>
    </row>
    <row r="11" spans="1:11" ht="13.5" thickBot="1">
      <c r="A11" s="337" t="s">
        <v>322</v>
      </c>
      <c r="B11" s="353">
        <v>806.5775779150998</v>
      </c>
      <c r="C11" s="353">
        <v>528.3744788350999</v>
      </c>
      <c r="D11" s="353">
        <v>568.5885309612</v>
      </c>
      <c r="E11" s="349">
        <v>0.07610899794925663</v>
      </c>
      <c r="F11" s="353">
        <v>60.6619214373</v>
      </c>
      <c r="G11" s="353">
        <v>73.12444410919998</v>
      </c>
      <c r="H11" s="349">
        <v>0.2054422671853744</v>
      </c>
      <c r="I11" s="353">
        <v>812.8962016318</v>
      </c>
      <c r="J11" s="353">
        <v>846.7916300411999</v>
      </c>
      <c r="K11" s="349">
        <v>0.04169711746882143</v>
      </c>
    </row>
    <row r="12" spans="1:11" ht="15" thickBot="1">
      <c r="A12" s="338"/>
      <c r="B12" s="556" t="s">
        <v>331</v>
      </c>
      <c r="C12" s="557"/>
      <c r="D12" s="557"/>
      <c r="E12" s="557"/>
      <c r="F12" s="557"/>
      <c r="G12" s="557"/>
      <c r="H12" s="557"/>
      <c r="I12" s="557"/>
      <c r="J12" s="557"/>
      <c r="K12" s="558"/>
    </row>
    <row r="13" spans="1:11" ht="14.25">
      <c r="A13" s="334" t="s">
        <v>10</v>
      </c>
      <c r="B13" s="414">
        <v>1422.0186896500004</v>
      </c>
      <c r="C13" s="414">
        <v>1043.48407218</v>
      </c>
      <c r="D13" s="414">
        <v>1049.54112311</v>
      </c>
      <c r="E13" s="347">
        <v>0.00580464148086679</v>
      </c>
      <c r="F13" s="414">
        <v>115.03598058</v>
      </c>
      <c r="G13" s="414">
        <v>125.82162653</v>
      </c>
      <c r="H13" s="348">
        <v>0.0937588908758793</v>
      </c>
      <c r="I13" s="414">
        <v>1450.6679783600002</v>
      </c>
      <c r="J13" s="414">
        <v>1428.07574058</v>
      </c>
      <c r="K13" s="348">
        <v>-0.01557367924088393</v>
      </c>
    </row>
    <row r="14" spans="1:11" ht="14.25">
      <c r="A14" s="335" t="s">
        <v>11</v>
      </c>
      <c r="B14" s="415">
        <v>296.77273237</v>
      </c>
      <c r="C14" s="415">
        <v>223.19032347</v>
      </c>
      <c r="D14" s="415">
        <v>219.52654524000002</v>
      </c>
      <c r="E14" s="348">
        <v>-0.016415488687135937</v>
      </c>
      <c r="F14" s="415">
        <v>20.56793791</v>
      </c>
      <c r="G14" s="415">
        <v>21.97213923</v>
      </c>
      <c r="H14" s="348">
        <v>0.06827137101173797</v>
      </c>
      <c r="I14" s="415">
        <v>313.18265547000004</v>
      </c>
      <c r="J14" s="415">
        <v>293.10895414</v>
      </c>
      <c r="K14" s="348">
        <v>-0.06409582708172334</v>
      </c>
    </row>
    <row r="15" spans="1:11" ht="14.25">
      <c r="A15" s="335" t="s">
        <v>12</v>
      </c>
      <c r="B15" s="415">
        <v>20.639099279999996</v>
      </c>
      <c r="C15" s="415">
        <v>12.726900339999998</v>
      </c>
      <c r="D15" s="415">
        <v>8.93156373</v>
      </c>
      <c r="E15" s="348">
        <v>-0.2982137447931016</v>
      </c>
      <c r="F15" s="415">
        <v>0.45501095</v>
      </c>
      <c r="G15" s="415">
        <v>0.87643035</v>
      </c>
      <c r="H15" s="348">
        <v>0.9261741942693906</v>
      </c>
      <c r="I15" s="415">
        <v>25.270589339999997</v>
      </c>
      <c r="J15" s="415">
        <v>16.84376267</v>
      </c>
      <c r="K15" s="348">
        <v>-0.3334637968518386</v>
      </c>
    </row>
    <row r="16" spans="1:11" ht="14.25">
      <c r="A16" s="335" t="s">
        <v>13</v>
      </c>
      <c r="B16" s="415">
        <v>98.22479263</v>
      </c>
      <c r="C16" s="415">
        <v>69.54768656</v>
      </c>
      <c r="D16" s="415">
        <v>64.7596011</v>
      </c>
      <c r="E16" s="348">
        <v>-0.06884607809160181</v>
      </c>
      <c r="F16" s="415">
        <v>9.413901130000001</v>
      </c>
      <c r="G16" s="415">
        <v>7.76876966</v>
      </c>
      <c r="H16" s="348">
        <v>-0.17475555004049637</v>
      </c>
      <c r="I16" s="415">
        <v>93.31879556</v>
      </c>
      <c r="J16" s="415">
        <v>93.43670716999999</v>
      </c>
      <c r="K16" s="348">
        <v>0.0012635354892056583</v>
      </c>
    </row>
    <row r="17" spans="1:11" ht="14.25">
      <c r="A17" s="335" t="s">
        <v>14</v>
      </c>
      <c r="B17" s="415">
        <v>17.25948959</v>
      </c>
      <c r="C17" s="415">
        <v>10.885736940000001</v>
      </c>
      <c r="D17" s="415">
        <v>11.950891399999998</v>
      </c>
      <c r="E17" s="348">
        <v>0.09784863127511856</v>
      </c>
      <c r="F17" s="415">
        <v>2.20908521</v>
      </c>
      <c r="G17" s="415">
        <v>1.85769188</v>
      </c>
      <c r="H17" s="348">
        <v>-0.1590673498737516</v>
      </c>
      <c r="I17" s="415">
        <v>16.573960940000003</v>
      </c>
      <c r="J17" s="415">
        <v>18.324644049999996</v>
      </c>
      <c r="K17" s="348">
        <v>0.10562852877098639</v>
      </c>
    </row>
    <row r="18" spans="1:11" ht="15" thickBot="1">
      <c r="A18" s="336" t="s">
        <v>15</v>
      </c>
      <c r="B18" s="415">
        <v>6.5943393</v>
      </c>
      <c r="C18" s="415">
        <v>5.480091869999999</v>
      </c>
      <c r="D18" s="415">
        <v>3.9332144899999997</v>
      </c>
      <c r="E18" s="348">
        <v>-0.28227216198110916</v>
      </c>
      <c r="F18" s="415">
        <v>0.71978201</v>
      </c>
      <c r="G18" s="415">
        <v>0.11436956</v>
      </c>
      <c r="H18" s="348">
        <v>-0.8411052813059332</v>
      </c>
      <c r="I18" s="415">
        <v>6.745113869999999</v>
      </c>
      <c r="J18" s="415">
        <v>5.04746192</v>
      </c>
      <c r="K18" s="348">
        <v>-0.2516861809480466</v>
      </c>
    </row>
    <row r="19" spans="1:11" ht="13.5" thickBot="1">
      <c r="A19" s="337" t="s">
        <v>322</v>
      </c>
      <c r="B19" s="353">
        <v>1861.5091428200003</v>
      </c>
      <c r="C19" s="353">
        <v>1216.9131135700002</v>
      </c>
      <c r="D19" s="353">
        <v>1200.2253851600003</v>
      </c>
      <c r="E19" s="350">
        <v>-0.01371316343287965</v>
      </c>
      <c r="F19" s="353">
        <v>155.05750038</v>
      </c>
      <c r="G19" s="353">
        <v>154.85172155</v>
      </c>
      <c r="H19" s="351">
        <v>-0.00132711303545896</v>
      </c>
      <c r="I19" s="353">
        <v>1887.58067521</v>
      </c>
      <c r="J19" s="353">
        <v>1844.82141441</v>
      </c>
      <c r="K19" s="351">
        <v>-0.022652944778237316</v>
      </c>
    </row>
    <row r="20" spans="1:11" ht="15" thickBot="1">
      <c r="A20" s="338"/>
      <c r="B20" s="548" t="s">
        <v>332</v>
      </c>
      <c r="C20" s="549"/>
      <c r="D20" s="549"/>
      <c r="E20" s="549"/>
      <c r="F20" s="549"/>
      <c r="G20" s="549"/>
      <c r="H20" s="549"/>
      <c r="I20" s="549"/>
      <c r="J20" s="549"/>
      <c r="K20" s="550"/>
    </row>
    <row r="21" spans="1:11" ht="14.25">
      <c r="A21" s="334" t="s">
        <v>10</v>
      </c>
      <c r="B21" s="342">
        <f aca="true" t="shared" si="0" ref="B21:D27">+B13/B5</f>
        <v>3.438405763219261</v>
      </c>
      <c r="C21" s="260">
        <f t="shared" si="0"/>
        <v>3.434551274288541</v>
      </c>
      <c r="D21" s="342">
        <f t="shared" si="0"/>
        <v>3.2758276439995133</v>
      </c>
      <c r="E21" s="347">
        <f aca="true" t="shared" si="1" ref="E21:E27">+D21/C21-1</f>
        <v>-0.04621378969568801</v>
      </c>
      <c r="F21" s="342">
        <f aca="true" t="shared" si="2" ref="F21:G27">+F13/F5</f>
        <v>3.4084426496753206</v>
      </c>
      <c r="G21" s="342">
        <f t="shared" si="2"/>
        <v>3.27973910267083</v>
      </c>
      <c r="H21" s="347">
        <f aca="true" t="shared" si="3" ref="H21:H27">+G21/F21-1</f>
        <v>-0.037760220790791554</v>
      </c>
      <c r="I21" s="342">
        <f aca="true" t="shared" si="4" ref="I21:J27">+I13/I5</f>
        <v>3.4517340795929714</v>
      </c>
      <c r="J21" s="342">
        <f t="shared" si="4"/>
        <v>3.320031820169675</v>
      </c>
      <c r="K21" s="347">
        <f aca="true" t="shared" si="5" ref="K21:K27">+J21/I21-1</f>
        <v>-0.03815538983780198</v>
      </c>
    </row>
    <row r="22" spans="1:11" ht="14.25">
      <c r="A22" s="335" t="s">
        <v>11</v>
      </c>
      <c r="B22" s="343">
        <f t="shared" si="0"/>
        <v>0.9008363673000197</v>
      </c>
      <c r="C22" s="343">
        <f t="shared" si="0"/>
        <v>0.9232052363086711</v>
      </c>
      <c r="D22" s="343">
        <f t="shared" si="0"/>
        <v>0.785588529697053</v>
      </c>
      <c r="E22" s="348">
        <f t="shared" si="1"/>
        <v>-0.14906404469916412</v>
      </c>
      <c r="F22" s="343">
        <f t="shared" si="2"/>
        <v>0.9394616326876633</v>
      </c>
      <c r="G22" s="343">
        <f t="shared" si="2"/>
        <v>0.7491701704095615</v>
      </c>
      <c r="H22" s="348">
        <f t="shared" si="3"/>
        <v>-0.2025537346679135</v>
      </c>
      <c r="I22" s="343">
        <f t="shared" si="4"/>
        <v>0.9363811145156854</v>
      </c>
      <c r="J22" s="343">
        <f t="shared" si="4"/>
        <v>0.7983844871547793</v>
      </c>
      <c r="K22" s="348">
        <f t="shared" si="5"/>
        <v>-0.1473722880798175</v>
      </c>
    </row>
    <row r="23" spans="1:11" ht="14.25">
      <c r="A23" s="335" t="s">
        <v>12</v>
      </c>
      <c r="B23" s="343">
        <f t="shared" si="0"/>
        <v>2.3598492446241606</v>
      </c>
      <c r="C23" s="343">
        <f t="shared" si="0"/>
        <v>2.4553801689531367</v>
      </c>
      <c r="D23" s="343">
        <f t="shared" si="0"/>
        <v>2.33790658213645</v>
      </c>
      <c r="E23" s="348">
        <f t="shared" si="1"/>
        <v>-0.0478433394152451</v>
      </c>
      <c r="F23" s="343">
        <f t="shared" si="2"/>
        <v>2.617728499185935</v>
      </c>
      <c r="G23" s="343">
        <f t="shared" si="2"/>
        <v>2.04820165789354</v>
      </c>
      <c r="H23" s="348">
        <f t="shared" si="3"/>
        <v>-0.21756528282803478</v>
      </c>
      <c r="I23" s="343">
        <f t="shared" si="4"/>
        <v>2.740011295889073</v>
      </c>
      <c r="J23" s="343">
        <f t="shared" si="4"/>
        <v>2.2814270300530386</v>
      </c>
      <c r="K23" s="348">
        <f t="shared" si="5"/>
        <v>-0.1673658303978759</v>
      </c>
    </row>
    <row r="24" spans="1:11" ht="14.25">
      <c r="A24" s="335" t="s">
        <v>13</v>
      </c>
      <c r="B24" s="343">
        <f t="shared" si="0"/>
        <v>1.990201304994558</v>
      </c>
      <c r="C24" s="343">
        <f t="shared" si="0"/>
        <v>1.9855456541136665</v>
      </c>
      <c r="D24" s="343">
        <f t="shared" si="0"/>
        <v>1.9105840873858633</v>
      </c>
      <c r="E24" s="348">
        <f t="shared" si="1"/>
        <v>-0.0377536354162884</v>
      </c>
      <c r="F24" s="343">
        <f t="shared" si="2"/>
        <v>2.043837702731822</v>
      </c>
      <c r="G24" s="343">
        <f t="shared" si="2"/>
        <v>1.874628448375281</v>
      </c>
      <c r="H24" s="348">
        <f t="shared" si="3"/>
        <v>-0.08278996621423185</v>
      </c>
      <c r="I24" s="343">
        <f t="shared" si="4"/>
        <v>1.9917484965267334</v>
      </c>
      <c r="J24" s="343">
        <f t="shared" si="4"/>
        <v>1.9376206135907148</v>
      </c>
      <c r="K24" s="348">
        <f t="shared" si="5"/>
        <v>-0.02717606315777732</v>
      </c>
    </row>
    <row r="25" spans="1:11" ht="14.25">
      <c r="A25" s="335" t="s">
        <v>14</v>
      </c>
      <c r="B25" s="343">
        <f t="shared" si="0"/>
        <v>4.219928779453629</v>
      </c>
      <c r="C25" s="343">
        <f t="shared" si="0"/>
        <v>4.25885057922669</v>
      </c>
      <c r="D25" s="343">
        <f t="shared" si="0"/>
        <v>4.042238252133192</v>
      </c>
      <c r="E25" s="348">
        <f t="shared" si="1"/>
        <v>-0.050861687458598315</v>
      </c>
      <c r="F25" s="343">
        <f t="shared" si="2"/>
        <v>4.163653760214836</v>
      </c>
      <c r="G25" s="343">
        <f t="shared" si="2"/>
        <v>3.839454186246894</v>
      </c>
      <c r="H25" s="348">
        <f t="shared" si="3"/>
        <v>-0.07786420116527992</v>
      </c>
      <c r="I25" s="343">
        <f t="shared" si="4"/>
        <v>4.2194262260004125</v>
      </c>
      <c r="J25" s="343">
        <f t="shared" si="4"/>
        <v>4.080783532689478</v>
      </c>
      <c r="K25" s="348">
        <f t="shared" si="5"/>
        <v>-0.03285818637060378</v>
      </c>
    </row>
    <row r="26" spans="1:11" ht="15" thickBot="1">
      <c r="A26" s="336" t="s">
        <v>15</v>
      </c>
      <c r="B26" s="344">
        <f t="shared" si="0"/>
        <v>4.789193929497019</v>
      </c>
      <c r="C26" s="345">
        <f t="shared" si="0"/>
        <v>4.8213910183742055</v>
      </c>
      <c r="D26" s="346">
        <f t="shared" si="0"/>
        <v>4.578594914812279</v>
      </c>
      <c r="E26" s="352">
        <f t="shared" si="1"/>
        <v>-0.050358102596664844</v>
      </c>
      <c r="F26" s="345">
        <f t="shared" si="2"/>
        <v>4.799890702730098</v>
      </c>
      <c r="G26" s="346">
        <f t="shared" si="2"/>
        <v>4.327508560833948</v>
      </c>
      <c r="H26" s="352">
        <f t="shared" si="3"/>
        <v>-0.09841518716821329</v>
      </c>
      <c r="I26" s="345">
        <f t="shared" si="4"/>
        <v>4.790286549464644</v>
      </c>
      <c r="J26" s="346">
        <f t="shared" si="4"/>
        <v>4.591339853585411</v>
      </c>
      <c r="K26" s="352">
        <f t="shared" si="5"/>
        <v>-0.04153127246666832</v>
      </c>
    </row>
    <row r="27" spans="1:11" ht="13.5" thickBot="1">
      <c r="A27" s="337" t="s">
        <v>322</v>
      </c>
      <c r="B27" s="339">
        <f t="shared" si="0"/>
        <v>2.3079108492350655</v>
      </c>
      <c r="C27" s="340">
        <f t="shared" si="0"/>
        <v>2.3031262150528393</v>
      </c>
      <c r="D27" s="341">
        <f t="shared" si="0"/>
        <v>2.1108856753248557</v>
      </c>
      <c r="E27" s="259">
        <f t="shared" si="1"/>
        <v>-0.08346938976749618</v>
      </c>
      <c r="F27" s="340">
        <f t="shared" si="2"/>
        <v>2.556092796042852</v>
      </c>
      <c r="G27" s="341">
        <f t="shared" si="2"/>
        <v>2.117646478361641</v>
      </c>
      <c r="H27" s="259">
        <f t="shared" si="3"/>
        <v>-0.17152989060490298</v>
      </c>
      <c r="I27" s="340">
        <f t="shared" si="4"/>
        <v>2.3220439109210855</v>
      </c>
      <c r="J27" s="341">
        <f t="shared" si="4"/>
        <v>2.1786013807437397</v>
      </c>
      <c r="K27" s="259">
        <f t="shared" si="5"/>
        <v>-0.06177425392461533</v>
      </c>
    </row>
    <row r="28" spans="1:12" ht="13.5" thickBot="1">
      <c r="A28" s="551" t="s">
        <v>329</v>
      </c>
      <c r="B28" s="552"/>
      <c r="C28" s="552"/>
      <c r="D28" s="552"/>
      <c r="E28" s="552"/>
      <c r="F28" s="552"/>
      <c r="G28" s="552"/>
      <c r="H28" s="552"/>
      <c r="I28" s="552"/>
      <c r="J28" s="552"/>
      <c r="K28" s="553"/>
      <c r="L28" s="11" t="s">
        <v>361</v>
      </c>
    </row>
  </sheetData>
  <sheetProtection/>
  <mergeCells count="9">
    <mergeCell ref="A1:K1"/>
    <mergeCell ref="B2:K2"/>
    <mergeCell ref="B20:K20"/>
    <mergeCell ref="A28:K28"/>
    <mergeCell ref="B3:B4"/>
    <mergeCell ref="C3:E3"/>
    <mergeCell ref="F3:H3"/>
    <mergeCell ref="I3:K3"/>
    <mergeCell ref="B12:K12"/>
  </mergeCells>
  <printOptions/>
  <pageMargins left="0.7086614173228347" right="0.7086614173228347" top="1.299212598425197" bottom="0.7480314960629921" header="0.31496062992125984" footer="0.31496062992125984"/>
  <pageSetup fitToHeight="1" fitToWidth="1" horizontalDpi="600" verticalDpi="600" orientation="landscape" scale="75" r:id="rId1"/>
  <headerFooter>
    <oddFooter>&amp;C5</oddFooter>
  </headerFooter>
  <ignoredErrors>
    <ignoredError sqref="E21:E27 H21:H27" formula="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R111"/>
  <sheetViews>
    <sheetView view="pageBreakPreview" zoomScaleSheetLayoutView="100" zoomScalePageLayoutView="0" workbookViewId="0" topLeftCell="A1">
      <selection activeCell="J8" sqref="J8"/>
    </sheetView>
  </sheetViews>
  <sheetFormatPr defaultColWidth="11.00390625" defaultRowHeight="14.25"/>
  <cols>
    <col min="1" max="1" width="32.875" style="75" customWidth="1"/>
    <col min="2" max="4" width="8.75390625" style="75" bestFit="1" customWidth="1"/>
    <col min="5" max="5" width="8.50390625" style="85" bestFit="1" customWidth="1"/>
    <col min="6" max="7" width="8.75390625" style="75" bestFit="1" customWidth="1"/>
    <col min="8" max="8" width="8.50390625" style="85" bestFit="1" customWidth="1"/>
    <col min="9" max="9" width="8.125" style="75" customWidth="1"/>
    <col min="10" max="10" width="27.75390625" style="75" customWidth="1"/>
    <col min="11" max="16384" width="11.00390625" style="75" customWidth="1"/>
  </cols>
  <sheetData>
    <row r="1" spans="1:9" ht="19.5" customHeight="1">
      <c r="A1" s="559" t="s">
        <v>251</v>
      </c>
      <c r="B1" s="559"/>
      <c r="C1" s="559"/>
      <c r="D1" s="559"/>
      <c r="E1" s="559"/>
      <c r="F1" s="559"/>
      <c r="G1" s="559"/>
      <c r="H1" s="559"/>
      <c r="I1" s="559"/>
    </row>
    <row r="2" spans="1:9" s="187" customFormat="1" ht="12.75">
      <c r="A2" s="362"/>
      <c r="B2" s="560" t="s">
        <v>127</v>
      </c>
      <c r="C2" s="560"/>
      <c r="D2" s="560"/>
      <c r="E2" s="560"/>
      <c r="F2" s="560" t="s">
        <v>323</v>
      </c>
      <c r="G2" s="560"/>
      <c r="H2" s="560"/>
      <c r="I2" s="560"/>
    </row>
    <row r="3" spans="1:9" s="187" customFormat="1" ht="12.75">
      <c r="A3" s="562" t="s">
        <v>124</v>
      </c>
      <c r="B3" s="564">
        <v>2014</v>
      </c>
      <c r="C3" s="561" t="s">
        <v>392</v>
      </c>
      <c r="D3" s="561"/>
      <c r="E3" s="561"/>
      <c r="F3" s="566">
        <v>2014</v>
      </c>
      <c r="G3" s="561" t="str">
        <f>C3</f>
        <v>enero  - septiembre</v>
      </c>
      <c r="H3" s="561"/>
      <c r="I3" s="561"/>
    </row>
    <row r="4" spans="1:9" s="187" customFormat="1" ht="33.75">
      <c r="A4" s="563"/>
      <c r="B4" s="565"/>
      <c r="C4" s="367">
        <v>2014</v>
      </c>
      <c r="D4" s="367">
        <v>2015</v>
      </c>
      <c r="E4" s="368" t="s">
        <v>349</v>
      </c>
      <c r="F4" s="567"/>
      <c r="G4" s="367">
        <v>2014</v>
      </c>
      <c r="H4" s="367">
        <v>2015</v>
      </c>
      <c r="I4" s="368" t="s">
        <v>349</v>
      </c>
    </row>
    <row r="5" spans="1:9" s="187" customFormat="1" ht="12.75">
      <c r="A5" s="356"/>
      <c r="B5" s="356"/>
      <c r="C5" s="356"/>
      <c r="D5" s="356"/>
      <c r="E5" s="356"/>
      <c r="F5" s="395"/>
      <c r="G5" s="356"/>
      <c r="H5" s="356"/>
      <c r="I5" s="356"/>
    </row>
    <row r="6" spans="1:18" s="187" customFormat="1" ht="12.75">
      <c r="A6" s="357" t="s">
        <v>172</v>
      </c>
      <c r="B6" s="357">
        <v>811181.6065894</v>
      </c>
      <c r="C6" s="357">
        <v>592576.5138294</v>
      </c>
      <c r="D6" s="357">
        <v>645168.4463746</v>
      </c>
      <c r="E6" s="522">
        <v>8.875129425116086</v>
      </c>
      <c r="F6" s="396">
        <v>1884104.78293</v>
      </c>
      <c r="G6" s="357">
        <v>1382276.51668</v>
      </c>
      <c r="H6" s="357">
        <v>1373967.2788700003</v>
      </c>
      <c r="I6" s="522">
        <v>-0.6011270328137357</v>
      </c>
      <c r="J6" s="357"/>
      <c r="K6" s="357">
        <v>811181.6065894</v>
      </c>
      <c r="L6" s="357">
        <v>592576.5138294</v>
      </c>
      <c r="M6" s="357">
        <v>645168.4463746</v>
      </c>
      <c r="N6" s="219">
        <v>8.875129425116086</v>
      </c>
      <c r="O6" s="357">
        <v>1884104.78293</v>
      </c>
      <c r="P6" s="219">
        <v>1382276.51668</v>
      </c>
      <c r="Q6" s="187">
        <v>1373967.2788700003</v>
      </c>
      <c r="R6" s="187">
        <v>-0.6011270328137357</v>
      </c>
    </row>
    <row r="7" spans="1:16" s="187" customFormat="1" ht="12.75">
      <c r="A7" s="356"/>
      <c r="B7" s="161"/>
      <c r="C7" s="161"/>
      <c r="D7" s="161"/>
      <c r="E7" s="523"/>
      <c r="F7" s="397"/>
      <c r="G7" s="161"/>
      <c r="H7" s="161"/>
      <c r="I7" s="523"/>
      <c r="J7" s="161"/>
      <c r="K7" s="161"/>
      <c r="L7" s="161"/>
      <c r="M7" s="161"/>
      <c r="N7" s="220"/>
      <c r="O7" s="161"/>
      <c r="P7" s="220"/>
    </row>
    <row r="8" spans="1:18" s="187" customFormat="1" ht="12.75">
      <c r="A8" s="358" t="s">
        <v>128</v>
      </c>
      <c r="B8" s="221">
        <v>413569.1459493</v>
      </c>
      <c r="C8" s="221">
        <v>303819.5776656</v>
      </c>
      <c r="D8" s="221">
        <v>320389.6044508</v>
      </c>
      <c r="E8" s="522">
        <v>5.453903567543577</v>
      </c>
      <c r="F8" s="398">
        <v>1422248.75581</v>
      </c>
      <c r="G8" s="221">
        <v>1043638.54537</v>
      </c>
      <c r="H8" s="221">
        <v>1049565.1392500002</v>
      </c>
      <c r="I8" s="522">
        <v>0.5678780173742126</v>
      </c>
      <c r="J8" s="221"/>
      <c r="K8" s="221">
        <v>413569.1459493</v>
      </c>
      <c r="L8" s="221">
        <v>303819.5776656</v>
      </c>
      <c r="M8" s="221">
        <v>320389.6044508</v>
      </c>
      <c r="N8" s="219">
        <v>5.453903567543577</v>
      </c>
      <c r="O8" s="221">
        <v>1422248.75581</v>
      </c>
      <c r="P8" s="219">
        <v>1043638.54537</v>
      </c>
      <c r="Q8" s="187">
        <v>1049565.1392500002</v>
      </c>
      <c r="R8" s="187">
        <v>0.5678780173742126</v>
      </c>
    </row>
    <row r="9" spans="1:16" s="187" customFormat="1" ht="12.75">
      <c r="A9" s="221"/>
      <c r="B9" s="221"/>
      <c r="C9" s="221"/>
      <c r="D9" s="221"/>
      <c r="E9" s="522"/>
      <c r="F9" s="398"/>
      <c r="G9" s="221"/>
      <c r="H9" s="221"/>
      <c r="I9" s="523"/>
      <c r="J9" s="221"/>
      <c r="K9" s="221"/>
      <c r="L9" s="221"/>
      <c r="M9" s="221"/>
      <c r="N9" s="219"/>
      <c r="O9" s="221"/>
      <c r="P9" s="220"/>
    </row>
    <row r="10" spans="1:18" s="187" customFormat="1" ht="12.75">
      <c r="A10" s="359" t="s">
        <v>68</v>
      </c>
      <c r="B10" s="161">
        <v>36803.0234213</v>
      </c>
      <c r="C10" s="161">
        <v>27378.620189300007</v>
      </c>
      <c r="D10" s="161">
        <v>25674.24777399999</v>
      </c>
      <c r="E10" s="523">
        <v>-6.225194708556259</v>
      </c>
      <c r="F10" s="397">
        <v>124125.02561999997</v>
      </c>
      <c r="G10" s="161">
        <v>92623.83819999997</v>
      </c>
      <c r="H10" s="161">
        <v>81510.44441000001</v>
      </c>
      <c r="I10" s="523">
        <v>-11.998416396870894</v>
      </c>
      <c r="J10" s="161"/>
      <c r="K10" s="161">
        <v>36803.0234213</v>
      </c>
      <c r="L10" s="161">
        <v>27378.620189300007</v>
      </c>
      <c r="M10" s="161">
        <v>25674.24777399999</v>
      </c>
      <c r="N10" s="220">
        <v>-6.225194708556259</v>
      </c>
      <c r="O10" s="161">
        <v>124125.02561999997</v>
      </c>
      <c r="P10" s="220">
        <v>92623.83819999997</v>
      </c>
      <c r="Q10" s="187">
        <v>81510.44441000001</v>
      </c>
      <c r="R10" s="187">
        <v>-11.998416396870894</v>
      </c>
    </row>
    <row r="11" spans="1:18" s="187" customFormat="1" ht="12.75">
      <c r="A11" s="359" t="s">
        <v>242</v>
      </c>
      <c r="B11" s="161">
        <v>5.418</v>
      </c>
      <c r="C11" s="161">
        <v>3.69</v>
      </c>
      <c r="D11" s="161">
        <v>0.405</v>
      </c>
      <c r="E11" s="524">
        <v>-89.02439024390245</v>
      </c>
      <c r="F11" s="397">
        <v>24.064230000000002</v>
      </c>
      <c r="G11" s="161">
        <v>13.912310000000002</v>
      </c>
      <c r="H11" s="161">
        <v>2.43</v>
      </c>
      <c r="I11" s="523">
        <v>-82.53345418553785</v>
      </c>
      <c r="J11" s="161"/>
      <c r="K11" s="161">
        <v>5.418</v>
      </c>
      <c r="L11" s="161">
        <v>3.69</v>
      </c>
      <c r="M11" s="161">
        <v>0.405</v>
      </c>
      <c r="N11" s="161">
        <v>-89.02439024390245</v>
      </c>
      <c r="O11" s="161">
        <v>24.064230000000002</v>
      </c>
      <c r="P11" s="220">
        <v>13.912310000000002</v>
      </c>
      <c r="Q11" s="187">
        <v>2.43</v>
      </c>
      <c r="R11" s="187">
        <v>-82.53345418553785</v>
      </c>
    </row>
    <row r="12" spans="1:18" s="187" customFormat="1" ht="12.75">
      <c r="A12" s="359" t="s">
        <v>174</v>
      </c>
      <c r="B12" s="161">
        <v>65.889</v>
      </c>
      <c r="C12" s="161">
        <v>52.443</v>
      </c>
      <c r="D12" s="161">
        <v>88.1505</v>
      </c>
      <c r="E12" s="523">
        <v>68.0882100566329</v>
      </c>
      <c r="F12" s="397">
        <v>225.40660000000003</v>
      </c>
      <c r="G12" s="161">
        <v>179.94566</v>
      </c>
      <c r="H12" s="161">
        <v>283.46831999999995</v>
      </c>
      <c r="I12" s="523">
        <v>57.52995654354763</v>
      </c>
      <c r="J12" s="161"/>
      <c r="K12" s="161">
        <v>65.889</v>
      </c>
      <c r="L12" s="161">
        <v>52.443</v>
      </c>
      <c r="M12" s="161">
        <v>88.1505</v>
      </c>
      <c r="N12" s="220">
        <v>68.0882100566329</v>
      </c>
      <c r="O12" s="161">
        <v>225.40660000000003</v>
      </c>
      <c r="P12" s="220">
        <v>179.94566</v>
      </c>
      <c r="Q12" s="187">
        <v>283.46831999999995</v>
      </c>
      <c r="R12" s="187">
        <v>57.52995654354763</v>
      </c>
    </row>
    <row r="13" spans="1:18" s="187" customFormat="1" ht="12.75">
      <c r="A13" s="359" t="s">
        <v>334</v>
      </c>
      <c r="B13" s="161">
        <v>23.931</v>
      </c>
      <c r="C13" s="161">
        <v>12.861</v>
      </c>
      <c r="D13" s="161">
        <v>6.066</v>
      </c>
      <c r="E13" s="523">
        <v>-52.83414975507348</v>
      </c>
      <c r="F13" s="397">
        <v>71.9625</v>
      </c>
      <c r="G13" s="161">
        <v>38.9625</v>
      </c>
      <c r="H13" s="161">
        <v>20.994</v>
      </c>
      <c r="I13" s="523">
        <v>-46.11742059672762</v>
      </c>
      <c r="J13" s="161"/>
      <c r="K13" s="161">
        <v>23.931</v>
      </c>
      <c r="L13" s="161">
        <v>12.861</v>
      </c>
      <c r="M13" s="161">
        <v>6.066</v>
      </c>
      <c r="N13" s="220">
        <v>-52.83414975507348</v>
      </c>
      <c r="O13" s="161">
        <v>71.9625</v>
      </c>
      <c r="P13" s="220">
        <v>38.9625</v>
      </c>
      <c r="Q13" s="187">
        <v>20.994</v>
      </c>
      <c r="R13" s="187">
        <v>-46.11742059672762</v>
      </c>
    </row>
    <row r="14" spans="1:18" s="187" customFormat="1" ht="12.75">
      <c r="A14" s="359" t="s">
        <v>335</v>
      </c>
      <c r="B14" s="161">
        <v>1852.3224100000002</v>
      </c>
      <c r="C14" s="161">
        <v>1405.538</v>
      </c>
      <c r="D14" s="161">
        <v>1460.73325</v>
      </c>
      <c r="E14" s="523">
        <v>3.9269838311023904</v>
      </c>
      <c r="F14" s="397">
        <v>7253.246940000004</v>
      </c>
      <c r="G14" s="161">
        <v>5512.901199999999</v>
      </c>
      <c r="H14" s="161">
        <v>5177.11546</v>
      </c>
      <c r="I14" s="523">
        <v>-6.090907995956812</v>
      </c>
      <c r="J14" s="161"/>
      <c r="K14" s="161">
        <v>1852.3224100000002</v>
      </c>
      <c r="L14" s="161">
        <v>1405.538</v>
      </c>
      <c r="M14" s="161">
        <v>1460.73325</v>
      </c>
      <c r="N14" s="220">
        <v>3.9269838311023904</v>
      </c>
      <c r="O14" s="161">
        <v>7253.246940000004</v>
      </c>
      <c r="P14" s="220">
        <v>5512.901199999999</v>
      </c>
      <c r="Q14" s="187">
        <v>5177.11546</v>
      </c>
      <c r="R14" s="187">
        <v>-6.090907995956812</v>
      </c>
    </row>
    <row r="15" spans="1:18" s="187" customFormat="1" ht="12.75">
      <c r="A15" s="359" t="s">
        <v>135</v>
      </c>
      <c r="B15" s="161">
        <v>49281.29737280001</v>
      </c>
      <c r="C15" s="161">
        <v>36488.78362930001</v>
      </c>
      <c r="D15" s="161">
        <v>35634.2310659</v>
      </c>
      <c r="E15" s="523">
        <v>-2.3419595788164713</v>
      </c>
      <c r="F15" s="397">
        <v>156500.47219000003</v>
      </c>
      <c r="G15" s="161">
        <v>116326.00826999999</v>
      </c>
      <c r="H15" s="161">
        <v>107233.36206999999</v>
      </c>
      <c r="I15" s="523">
        <v>-7.816520428428518</v>
      </c>
      <c r="J15" s="161"/>
      <c r="K15" s="161">
        <v>49281.29737280001</v>
      </c>
      <c r="L15" s="161">
        <v>36488.78362930001</v>
      </c>
      <c r="M15" s="161">
        <v>35634.2310659</v>
      </c>
      <c r="N15" s="220">
        <v>-2.3419595788164713</v>
      </c>
      <c r="O15" s="161">
        <v>156500.47219000003</v>
      </c>
      <c r="P15" s="220">
        <v>116326.00826999999</v>
      </c>
      <c r="Q15" s="187">
        <v>107233.36206999999</v>
      </c>
      <c r="R15" s="187">
        <v>-7.816520428428518</v>
      </c>
    </row>
    <row r="16" spans="1:18" s="187" customFormat="1" ht="12.75">
      <c r="A16" s="359" t="s">
        <v>324</v>
      </c>
      <c r="B16" s="161">
        <v>2782.5124480999993</v>
      </c>
      <c r="C16" s="161">
        <v>1994.0621480999998</v>
      </c>
      <c r="D16" s="161">
        <v>1991.9701363</v>
      </c>
      <c r="E16" s="523">
        <v>-0.10491206615567705</v>
      </c>
      <c r="F16" s="397">
        <v>9392.027420000004</v>
      </c>
      <c r="G16" s="161">
        <v>6809.278370000002</v>
      </c>
      <c r="H16" s="161">
        <v>6478.1643</v>
      </c>
      <c r="I16" s="523">
        <v>-4.862689583360378</v>
      </c>
      <c r="J16" s="161"/>
      <c r="K16" s="161">
        <v>2782.5124480999993</v>
      </c>
      <c r="L16" s="161">
        <v>1994.0621480999998</v>
      </c>
      <c r="M16" s="161">
        <v>1991.9701363</v>
      </c>
      <c r="N16" s="220">
        <v>-0.10491206615567705</v>
      </c>
      <c r="O16" s="161">
        <v>9392.027420000004</v>
      </c>
      <c r="P16" s="220">
        <v>6809.278370000002</v>
      </c>
      <c r="Q16" s="187">
        <v>6478.1643</v>
      </c>
      <c r="R16" s="187">
        <v>-4.862689583360378</v>
      </c>
    </row>
    <row r="17" spans="1:18" s="187" customFormat="1" ht="12.75">
      <c r="A17" s="359" t="s">
        <v>325</v>
      </c>
      <c r="B17" s="161">
        <v>38666.5830432</v>
      </c>
      <c r="C17" s="161">
        <v>28100.389922</v>
      </c>
      <c r="D17" s="161">
        <v>32420.719957500005</v>
      </c>
      <c r="E17" s="523">
        <v>15.374626642164799</v>
      </c>
      <c r="F17" s="397">
        <v>113717.26661999997</v>
      </c>
      <c r="G17" s="161">
        <v>83522.47667000002</v>
      </c>
      <c r="H17" s="161">
        <v>86576.00494999999</v>
      </c>
      <c r="I17" s="523">
        <v>3.655935984830222</v>
      </c>
      <c r="J17" s="161"/>
      <c r="K17" s="161">
        <v>38666.5830432</v>
      </c>
      <c r="L17" s="161">
        <v>28100.389922</v>
      </c>
      <c r="M17" s="161">
        <v>32420.719957500005</v>
      </c>
      <c r="N17" s="220">
        <v>15.374626642164799</v>
      </c>
      <c r="O17" s="161">
        <v>113717.26661999997</v>
      </c>
      <c r="P17" s="220">
        <v>83522.47667000002</v>
      </c>
      <c r="Q17" s="187">
        <v>86576.00494999999</v>
      </c>
      <c r="R17" s="187">
        <v>3.655935984830222</v>
      </c>
    </row>
    <row r="18" spans="1:18" s="187" customFormat="1" ht="12.75">
      <c r="A18" s="359" t="s">
        <v>197</v>
      </c>
      <c r="B18" s="161">
        <v>125.42004</v>
      </c>
      <c r="C18" s="161">
        <v>81.1737</v>
      </c>
      <c r="D18" s="161">
        <v>81.6135</v>
      </c>
      <c r="E18" s="523">
        <v>0.5418011006027825</v>
      </c>
      <c r="F18" s="397">
        <v>858.29427</v>
      </c>
      <c r="G18" s="161">
        <v>588.58229</v>
      </c>
      <c r="H18" s="161">
        <v>666.46279</v>
      </c>
      <c r="I18" s="523">
        <v>13.231879606843094</v>
      </c>
      <c r="J18" s="161"/>
      <c r="K18" s="161">
        <v>125.42004</v>
      </c>
      <c r="L18" s="161">
        <v>81.1737</v>
      </c>
      <c r="M18" s="161">
        <v>81.6135</v>
      </c>
      <c r="N18" s="220">
        <v>0.5418011006027825</v>
      </c>
      <c r="O18" s="161">
        <v>858.29427</v>
      </c>
      <c r="P18" s="220">
        <v>588.58229</v>
      </c>
      <c r="Q18" s="187">
        <v>666.46279</v>
      </c>
      <c r="R18" s="187">
        <v>13.231879606843094</v>
      </c>
    </row>
    <row r="19" spans="1:18" s="187" customFormat="1" ht="12.75">
      <c r="A19" s="359" t="s">
        <v>134</v>
      </c>
      <c r="B19" s="161">
        <v>78423.34996920002</v>
      </c>
      <c r="C19" s="161">
        <v>57835.449838600005</v>
      </c>
      <c r="D19" s="161">
        <v>58212.033370299985</v>
      </c>
      <c r="E19" s="523">
        <v>0.6511292516110814</v>
      </c>
      <c r="F19" s="397">
        <v>272896.8283000001</v>
      </c>
      <c r="G19" s="161">
        <v>197572.79772999996</v>
      </c>
      <c r="H19" s="161">
        <v>203531.30731000012</v>
      </c>
      <c r="I19" s="523">
        <v>3.0158552434647277</v>
      </c>
      <c r="J19" s="161"/>
      <c r="K19" s="161">
        <v>78423.34996920002</v>
      </c>
      <c r="L19" s="161">
        <v>57835.449838600005</v>
      </c>
      <c r="M19" s="161">
        <v>58212.033370299985</v>
      </c>
      <c r="N19" s="220">
        <v>0.6511292516110814</v>
      </c>
      <c r="O19" s="161">
        <v>272896.8283000001</v>
      </c>
      <c r="P19" s="220">
        <v>197572.79772999996</v>
      </c>
      <c r="Q19" s="187">
        <v>203531.30731000012</v>
      </c>
      <c r="R19" s="187">
        <v>3.0158552434647277</v>
      </c>
    </row>
    <row r="20" spans="1:18" s="187" customFormat="1" ht="12.75">
      <c r="A20" s="359" t="s">
        <v>157</v>
      </c>
      <c r="B20" s="161">
        <v>22623.240958500002</v>
      </c>
      <c r="C20" s="161">
        <v>16458.9655471</v>
      </c>
      <c r="D20" s="161">
        <v>17308.511420500003</v>
      </c>
      <c r="E20" s="523">
        <v>5.161599439338332</v>
      </c>
      <c r="F20" s="397">
        <v>88542.36884999994</v>
      </c>
      <c r="G20" s="161">
        <v>64040.76314000003</v>
      </c>
      <c r="H20" s="161">
        <v>64982.61650000001</v>
      </c>
      <c r="I20" s="523">
        <v>1.4707091449566008</v>
      </c>
      <c r="J20" s="161"/>
      <c r="K20" s="161">
        <v>22623.240958500002</v>
      </c>
      <c r="L20" s="161">
        <v>16458.9655471</v>
      </c>
      <c r="M20" s="161">
        <v>17308.511420500003</v>
      </c>
      <c r="N20" s="220">
        <v>5.161599439338332</v>
      </c>
      <c r="O20" s="161">
        <v>88542.36884999994</v>
      </c>
      <c r="P20" s="220">
        <v>64040.76314000003</v>
      </c>
      <c r="Q20" s="187">
        <v>64982.61650000001</v>
      </c>
      <c r="R20" s="187">
        <v>1.4707091449566008</v>
      </c>
    </row>
    <row r="21" spans="1:18" s="187" customFormat="1" ht="12.75">
      <c r="A21" s="359" t="s">
        <v>148</v>
      </c>
      <c r="B21" s="161">
        <v>2229.6147783000006</v>
      </c>
      <c r="C21" s="161">
        <v>1600.16559</v>
      </c>
      <c r="D21" s="161">
        <v>2420.6006746999997</v>
      </c>
      <c r="E21" s="523">
        <v>51.271886473949195</v>
      </c>
      <c r="F21" s="397">
        <v>9820.802259999997</v>
      </c>
      <c r="G21" s="161">
        <v>7068.480179999999</v>
      </c>
      <c r="H21" s="161">
        <v>9253.41949</v>
      </c>
      <c r="I21" s="523">
        <v>30.91101982831057</v>
      </c>
      <c r="J21" s="161"/>
      <c r="K21" s="161">
        <v>2229.6147783000006</v>
      </c>
      <c r="L21" s="161">
        <v>1600.16559</v>
      </c>
      <c r="M21" s="161">
        <v>2420.6006746999997</v>
      </c>
      <c r="N21" s="220">
        <v>51.271886473949195</v>
      </c>
      <c r="O21" s="161">
        <v>9820.802259999997</v>
      </c>
      <c r="P21" s="220">
        <v>7068.480179999999</v>
      </c>
      <c r="Q21" s="187">
        <v>9253.41949</v>
      </c>
      <c r="R21" s="187">
        <v>30.91101982831057</v>
      </c>
    </row>
    <row r="22" spans="1:18" s="187" customFormat="1" ht="12.75">
      <c r="A22" s="359" t="s">
        <v>64</v>
      </c>
      <c r="B22" s="161">
        <v>33438.2512715</v>
      </c>
      <c r="C22" s="161">
        <v>23434.733828300003</v>
      </c>
      <c r="D22" s="161">
        <v>24957.563506000002</v>
      </c>
      <c r="E22" s="523">
        <v>6.498173560909052</v>
      </c>
      <c r="F22" s="397">
        <v>102935.58892000001</v>
      </c>
      <c r="G22" s="161">
        <v>72930.47453000002</v>
      </c>
      <c r="H22" s="161">
        <v>72629.59770000004</v>
      </c>
      <c r="I22" s="523">
        <v>-0.4125529580589955</v>
      </c>
      <c r="J22" s="161"/>
      <c r="K22" s="161">
        <v>33438.2512715</v>
      </c>
      <c r="L22" s="161">
        <v>23434.733828300003</v>
      </c>
      <c r="M22" s="161">
        <v>24957.563506000002</v>
      </c>
      <c r="N22" s="220">
        <v>6.498173560909052</v>
      </c>
      <c r="O22" s="161">
        <v>102935.58892000001</v>
      </c>
      <c r="P22" s="220">
        <v>72930.47453000002</v>
      </c>
      <c r="Q22" s="187">
        <v>72629.59770000004</v>
      </c>
      <c r="R22" s="187">
        <v>-0.4125529580589955</v>
      </c>
    </row>
    <row r="23" spans="1:18" s="187" customFormat="1" ht="12.75">
      <c r="A23" s="359" t="s">
        <v>136</v>
      </c>
      <c r="B23" s="161">
        <v>8505.177697399999</v>
      </c>
      <c r="C23" s="161">
        <v>6320.626337399999</v>
      </c>
      <c r="D23" s="161">
        <v>6628.607179999999</v>
      </c>
      <c r="E23" s="523">
        <v>4.872631700716681</v>
      </c>
      <c r="F23" s="397">
        <v>40613.70887000002</v>
      </c>
      <c r="G23" s="161">
        <v>30295.19619</v>
      </c>
      <c r="H23" s="161">
        <v>29990.005750000004</v>
      </c>
      <c r="I23" s="523">
        <v>-1.0073888879476414</v>
      </c>
      <c r="J23" s="161"/>
      <c r="K23" s="161">
        <v>8505.177697399999</v>
      </c>
      <c r="L23" s="161">
        <v>6320.626337399999</v>
      </c>
      <c r="M23" s="161">
        <v>6628.607179999999</v>
      </c>
      <c r="N23" s="220">
        <v>4.872631700716681</v>
      </c>
      <c r="O23" s="161">
        <v>40613.70887000002</v>
      </c>
      <c r="P23" s="220">
        <v>30295.19619</v>
      </c>
      <c r="Q23" s="187">
        <v>29990.005750000004</v>
      </c>
      <c r="R23" s="187">
        <v>-1.0073888879476414</v>
      </c>
    </row>
    <row r="24" spans="1:18" s="187" customFormat="1" ht="12.75">
      <c r="A24" s="359" t="s">
        <v>65</v>
      </c>
      <c r="B24" s="161">
        <v>7555.8417704</v>
      </c>
      <c r="C24" s="161">
        <v>5554.073110400001</v>
      </c>
      <c r="D24" s="161">
        <v>6126.741997300001</v>
      </c>
      <c r="E24" s="523">
        <v>10.310791297069485</v>
      </c>
      <c r="F24" s="397">
        <v>36755.59032</v>
      </c>
      <c r="G24" s="161">
        <v>27110.853900000016</v>
      </c>
      <c r="H24" s="161">
        <v>26904.723899999994</v>
      </c>
      <c r="I24" s="523">
        <v>-0.7603227871772162</v>
      </c>
      <c r="J24" s="161"/>
      <c r="K24" s="161">
        <v>7555.8417704</v>
      </c>
      <c r="L24" s="161">
        <v>5554.073110400001</v>
      </c>
      <c r="M24" s="161">
        <v>6126.741997300001</v>
      </c>
      <c r="N24" s="220">
        <v>10.310791297069485</v>
      </c>
      <c r="O24" s="161">
        <v>36755.59032</v>
      </c>
      <c r="P24" s="220">
        <v>27110.853900000016</v>
      </c>
      <c r="Q24" s="187">
        <v>26904.723899999994</v>
      </c>
      <c r="R24" s="187">
        <v>-0.7603227871772162</v>
      </c>
    </row>
    <row r="25" spans="1:18" s="187" customFormat="1" ht="12.75">
      <c r="A25" s="359" t="s">
        <v>326</v>
      </c>
      <c r="B25" s="161">
        <v>2079.8678584</v>
      </c>
      <c r="C25" s="161">
        <v>1546.5199583999997</v>
      </c>
      <c r="D25" s="161">
        <v>1835.3093300000003</v>
      </c>
      <c r="E25" s="523">
        <v>18.67349787705143</v>
      </c>
      <c r="F25" s="397">
        <v>18634.119409999996</v>
      </c>
      <c r="G25" s="161">
        <v>16386.854150000003</v>
      </c>
      <c r="H25" s="161">
        <v>16803.30286</v>
      </c>
      <c r="I25" s="523">
        <v>2.541358494973835</v>
      </c>
      <c r="J25" s="161"/>
      <c r="K25" s="161">
        <v>2079.8678584</v>
      </c>
      <c r="L25" s="161">
        <v>1546.5199583999997</v>
      </c>
      <c r="M25" s="161">
        <v>1835.3093300000003</v>
      </c>
      <c r="N25" s="220">
        <v>18.67349787705143</v>
      </c>
      <c r="O25" s="161">
        <v>18634.119409999996</v>
      </c>
      <c r="P25" s="220">
        <v>16386.854150000003</v>
      </c>
      <c r="Q25" s="187">
        <v>16803.30286</v>
      </c>
      <c r="R25" s="187">
        <v>2.541358494973835</v>
      </c>
    </row>
    <row r="26" spans="1:18" s="187" customFormat="1" ht="12.75">
      <c r="A26" s="359" t="s">
        <v>327</v>
      </c>
      <c r="B26" s="161">
        <v>121621.51937019998</v>
      </c>
      <c r="C26" s="161">
        <v>89646.16634669999</v>
      </c>
      <c r="D26" s="161">
        <v>100116.80273830002</v>
      </c>
      <c r="E26" s="523">
        <v>11.679960023171105</v>
      </c>
      <c r="F26" s="397">
        <v>417334.09373</v>
      </c>
      <c r="G26" s="161">
        <v>304737.51346999995</v>
      </c>
      <c r="H26" s="161">
        <v>322268.73137</v>
      </c>
      <c r="I26" s="523">
        <v>5.752891299917337</v>
      </c>
      <c r="J26" s="161"/>
      <c r="K26" s="161">
        <v>121621.51937019998</v>
      </c>
      <c r="L26" s="161">
        <v>89646.16634669999</v>
      </c>
      <c r="M26" s="161">
        <v>100116.80273830002</v>
      </c>
      <c r="N26" s="220">
        <v>11.679960023171105</v>
      </c>
      <c r="O26" s="161">
        <v>417334.09373</v>
      </c>
      <c r="P26" s="220">
        <v>304737.51346999995</v>
      </c>
      <c r="Q26" s="187">
        <v>322268.73137</v>
      </c>
      <c r="R26" s="187">
        <v>5.752891299917337</v>
      </c>
    </row>
    <row r="27" spans="1:18" s="187" customFormat="1" ht="12.75">
      <c r="A27" s="359" t="s">
        <v>328</v>
      </c>
      <c r="B27" s="161">
        <v>7485.885540000001</v>
      </c>
      <c r="C27" s="161">
        <v>5905.315519999999</v>
      </c>
      <c r="D27" s="161">
        <v>5425.29705</v>
      </c>
      <c r="E27" s="523">
        <v>-8.128582941491985</v>
      </c>
      <c r="F27" s="397">
        <v>22547.888760000013</v>
      </c>
      <c r="G27" s="161">
        <v>17879.706610000005</v>
      </c>
      <c r="H27" s="161">
        <v>15252.98807</v>
      </c>
      <c r="I27" s="523">
        <v>-14.691060638158888</v>
      </c>
      <c r="J27" s="161"/>
      <c r="K27" s="161">
        <v>7485.885540000001</v>
      </c>
      <c r="L27" s="161">
        <v>5905.315519999999</v>
      </c>
      <c r="M27" s="161">
        <v>5425.29705</v>
      </c>
      <c r="N27" s="220">
        <v>-8.128582941491985</v>
      </c>
      <c r="O27" s="161">
        <v>22547.888760000013</v>
      </c>
      <c r="P27" s="220">
        <v>17879.706610000005</v>
      </c>
      <c r="Q27" s="187">
        <v>15252.98807</v>
      </c>
      <c r="R27" s="187">
        <v>-14.691060638158888</v>
      </c>
    </row>
    <row r="28" spans="1:16" s="187" customFormat="1" ht="12.75">
      <c r="A28" s="356"/>
      <c r="B28" s="161"/>
      <c r="C28" s="161"/>
      <c r="D28" s="161"/>
      <c r="E28" s="523"/>
      <c r="F28" s="397"/>
      <c r="G28" s="161"/>
      <c r="H28" s="161"/>
      <c r="I28" s="523"/>
      <c r="J28" s="161"/>
      <c r="K28" s="161"/>
      <c r="L28" s="161"/>
      <c r="M28" s="161"/>
      <c r="N28" s="220"/>
      <c r="O28" s="161"/>
      <c r="P28" s="220"/>
    </row>
    <row r="29" spans="1:18" s="187" customFormat="1" ht="12.75">
      <c r="A29" s="355" t="s">
        <v>129</v>
      </c>
      <c r="B29" s="221">
        <v>397612.46064009995</v>
      </c>
      <c r="C29" s="221">
        <v>288756.93616379995</v>
      </c>
      <c r="D29" s="221">
        <v>324778.8419238</v>
      </c>
      <c r="E29" s="522">
        <v>12.474819215967273</v>
      </c>
      <c r="F29" s="398">
        <v>461856.0271199999</v>
      </c>
      <c r="G29" s="221">
        <v>338637.97131000005</v>
      </c>
      <c r="H29" s="221">
        <v>324402.13962</v>
      </c>
      <c r="I29" s="522">
        <v>-4.203849803059484</v>
      </c>
      <c r="J29" s="221"/>
      <c r="K29" s="221">
        <v>397612.46064009995</v>
      </c>
      <c r="L29" s="221">
        <v>288756.93616379995</v>
      </c>
      <c r="M29" s="221">
        <v>324778.8419238</v>
      </c>
      <c r="N29" s="219">
        <v>12.474819215967273</v>
      </c>
      <c r="O29" s="221">
        <v>461856.0271199999</v>
      </c>
      <c r="P29" s="219">
        <v>338637.97131000005</v>
      </c>
      <c r="Q29" s="187">
        <v>324402.13962</v>
      </c>
      <c r="R29" s="187">
        <v>-4.203849803059484</v>
      </c>
    </row>
    <row r="30" spans="1:18" s="187" customFormat="1" ht="12.75">
      <c r="A30" s="356" t="s">
        <v>130</v>
      </c>
      <c r="B30" s="161">
        <v>329417.43557</v>
      </c>
      <c r="C30" s="161">
        <v>241755.91156999994</v>
      </c>
      <c r="D30" s="161">
        <v>279442.1468</v>
      </c>
      <c r="E30" s="523">
        <v>15.5885475499895</v>
      </c>
      <c r="F30" s="397">
        <v>296815.0923699999</v>
      </c>
      <c r="G30" s="161">
        <v>223221.42984000008</v>
      </c>
      <c r="H30" s="161">
        <v>219569.63928999993</v>
      </c>
      <c r="I30" s="523">
        <v>-1.6359498067088225</v>
      </c>
      <c r="J30" s="161"/>
      <c r="K30" s="161">
        <v>329417.43557</v>
      </c>
      <c r="L30" s="161">
        <v>241755.91156999994</v>
      </c>
      <c r="M30" s="161">
        <v>279442.1468</v>
      </c>
      <c r="N30" s="220">
        <v>15.5885475499895</v>
      </c>
      <c r="O30" s="161">
        <v>296815.0923699999</v>
      </c>
      <c r="P30" s="220">
        <v>223221.42984000008</v>
      </c>
      <c r="Q30" s="187">
        <v>219569.63928999993</v>
      </c>
      <c r="R30" s="187">
        <v>-1.6359498067088225</v>
      </c>
    </row>
    <row r="31" spans="1:18" s="187" customFormat="1" ht="12.75">
      <c r="A31" s="356" t="s">
        <v>336</v>
      </c>
      <c r="B31" s="161">
        <v>49354.19969</v>
      </c>
      <c r="C31" s="161">
        <v>35026.98939</v>
      </c>
      <c r="D31" s="161">
        <v>33895.185</v>
      </c>
      <c r="E31" s="523">
        <v>-3.231235140988531</v>
      </c>
      <c r="F31" s="397">
        <v>98224.75784</v>
      </c>
      <c r="G31" s="161">
        <v>69547.65177000004</v>
      </c>
      <c r="H31" s="161">
        <v>64759.601100000014</v>
      </c>
      <c r="I31" s="523">
        <v>-6.884561229809037</v>
      </c>
      <c r="J31" s="161"/>
      <c r="K31" s="161">
        <v>49354.19969</v>
      </c>
      <c r="L31" s="161">
        <v>35026.98939</v>
      </c>
      <c r="M31" s="161">
        <v>33895.185</v>
      </c>
      <c r="N31" s="220">
        <v>-3.231235140988531</v>
      </c>
      <c r="O31" s="161">
        <v>98224.75784</v>
      </c>
      <c r="P31" s="220">
        <v>69547.65177000004</v>
      </c>
      <c r="Q31" s="187">
        <v>64759.601100000014</v>
      </c>
      <c r="R31" s="187">
        <v>-6.884561229809037</v>
      </c>
    </row>
    <row r="32" spans="1:18" s="187" customFormat="1" ht="12.75">
      <c r="A32" s="356" t="s">
        <v>30</v>
      </c>
      <c r="B32" s="161">
        <v>4089.9954696</v>
      </c>
      <c r="C32" s="161">
        <v>2556.0269696</v>
      </c>
      <c r="D32" s="161">
        <v>2956.5034653</v>
      </c>
      <c r="E32" s="523">
        <v>15.66792919100817</v>
      </c>
      <c r="F32" s="397">
        <v>17259.48959000001</v>
      </c>
      <c r="G32" s="161">
        <v>10885.736939999999</v>
      </c>
      <c r="H32" s="161">
        <v>11950.8914</v>
      </c>
      <c r="I32" s="523">
        <v>9.784863127511898</v>
      </c>
      <c r="J32" s="161"/>
      <c r="K32" s="161">
        <v>4089.9954696</v>
      </c>
      <c r="L32" s="161">
        <v>2556.0269696</v>
      </c>
      <c r="M32" s="161">
        <v>2956.5034653</v>
      </c>
      <c r="N32" s="220">
        <v>15.66792919100817</v>
      </c>
      <c r="O32" s="161">
        <v>17259.48959000001</v>
      </c>
      <c r="P32" s="220">
        <v>10885.736939999999</v>
      </c>
      <c r="Q32" s="187">
        <v>11950.8914</v>
      </c>
      <c r="R32" s="187">
        <v>9.784863127511898</v>
      </c>
    </row>
    <row r="33" spans="1:18" s="187" customFormat="1" ht="12.75">
      <c r="A33" s="356" t="s">
        <v>131</v>
      </c>
      <c r="B33" s="161">
        <v>501.57044790000003</v>
      </c>
      <c r="C33" s="161">
        <v>378.75266790000006</v>
      </c>
      <c r="D33" s="161">
        <v>297.17668280000004</v>
      </c>
      <c r="E33" s="523">
        <v>-21.538062174531817</v>
      </c>
      <c r="F33" s="397">
        <v>3151.6158699999996</v>
      </c>
      <c r="G33" s="161">
        <v>2463.08096</v>
      </c>
      <c r="H33" s="161">
        <v>2269.1838399999997</v>
      </c>
      <c r="I33" s="523">
        <v>-7.872137503754644</v>
      </c>
      <c r="J33" s="161"/>
      <c r="K33" s="161">
        <v>501.57044790000003</v>
      </c>
      <c r="L33" s="161">
        <v>378.75266790000006</v>
      </c>
      <c r="M33" s="161">
        <v>297.17668280000004</v>
      </c>
      <c r="N33" s="220">
        <v>-21.538062174531817</v>
      </c>
      <c r="O33" s="161">
        <v>3151.6158699999996</v>
      </c>
      <c r="P33" s="220">
        <v>2463.08096</v>
      </c>
      <c r="Q33" s="187">
        <v>2269.1838399999997</v>
      </c>
      <c r="R33" s="187">
        <v>-7.872137503754644</v>
      </c>
    </row>
    <row r="34" spans="1:18" s="187" customFormat="1" ht="12.75">
      <c r="A34" s="356" t="s">
        <v>387</v>
      </c>
      <c r="B34" s="161">
        <v>14249.2594626</v>
      </c>
      <c r="C34" s="161">
        <v>9039.2555663</v>
      </c>
      <c r="D34" s="161">
        <v>8187.8299757</v>
      </c>
      <c r="E34" s="523">
        <v>-9.419200335194304</v>
      </c>
      <c r="F34" s="397">
        <v>46405.07145</v>
      </c>
      <c r="G34" s="161">
        <v>32520.071799999998</v>
      </c>
      <c r="H34" s="161">
        <v>25852.823990000004</v>
      </c>
      <c r="I34" s="523">
        <v>-20.501946769994504</v>
      </c>
      <c r="J34" s="161"/>
      <c r="K34" s="161">
        <v>14249.2594626</v>
      </c>
      <c r="L34" s="161">
        <v>9039.2555663</v>
      </c>
      <c r="M34" s="161">
        <v>8187.8299757</v>
      </c>
      <c r="N34" s="220">
        <v>-9.419200335194304</v>
      </c>
      <c r="O34" s="161">
        <v>46405.07145</v>
      </c>
      <c r="P34" s="220">
        <v>32520.071799999998</v>
      </c>
      <c r="Q34" s="187">
        <v>25852.823990000004</v>
      </c>
      <c r="R34" s="187">
        <v>-20.501946769994504</v>
      </c>
    </row>
    <row r="35" spans="1:16" s="187" customFormat="1" ht="12.75">
      <c r="A35" s="360"/>
      <c r="B35" s="361"/>
      <c r="C35" s="361"/>
      <c r="D35" s="361"/>
      <c r="E35" s="525"/>
      <c r="F35" s="399"/>
      <c r="G35" s="361"/>
      <c r="H35" s="361"/>
      <c r="I35" s="526"/>
      <c r="J35" s="361"/>
      <c r="K35" s="361"/>
      <c r="L35" s="361"/>
      <c r="M35" s="361"/>
      <c r="N35" s="361"/>
      <c r="O35" s="361"/>
      <c r="P35" s="360"/>
    </row>
    <row r="36" spans="1:15" s="187" customFormat="1" ht="12.75">
      <c r="A36" s="76" t="s">
        <v>257</v>
      </c>
      <c r="E36" s="188"/>
      <c r="H36" s="188"/>
      <c r="J36" s="126"/>
      <c r="K36" s="161"/>
      <c r="L36" s="161"/>
      <c r="M36" s="161"/>
      <c r="N36" s="220"/>
      <c r="O36" s="220"/>
    </row>
    <row r="37" spans="1:10" s="187" customFormat="1" ht="12.75">
      <c r="A37" s="125" t="s">
        <v>333</v>
      </c>
      <c r="E37" s="77"/>
      <c r="F37" s="77"/>
      <c r="H37" s="77"/>
      <c r="J37" s="126"/>
    </row>
    <row r="38" spans="1:10" s="187" customFormat="1" ht="12.75">
      <c r="A38" s="188"/>
      <c r="E38" s="77"/>
      <c r="F38" s="77"/>
      <c r="H38" s="77"/>
      <c r="J38" s="126"/>
    </row>
    <row r="39" spans="1:10" s="187" customFormat="1" ht="12.75">
      <c r="A39" s="188"/>
      <c r="E39" s="77"/>
      <c r="F39" s="77"/>
      <c r="H39" s="77"/>
      <c r="J39" s="126"/>
    </row>
    <row r="40" spans="1:10" s="187" customFormat="1" ht="12.75">
      <c r="A40" s="186"/>
      <c r="E40" s="77"/>
      <c r="F40" s="77"/>
      <c r="H40" s="77"/>
      <c r="J40" s="126"/>
    </row>
    <row r="41" spans="1:10" s="187" customFormat="1" ht="12.75">
      <c r="A41" s="188"/>
      <c r="B41" s="77"/>
      <c r="C41" s="77"/>
      <c r="D41" s="77"/>
      <c r="E41" s="77"/>
      <c r="F41" s="77"/>
      <c r="H41" s="77"/>
      <c r="J41" s="126"/>
    </row>
    <row r="42" spans="1:10" s="187" customFormat="1" ht="12.75">
      <c r="A42" s="188"/>
      <c r="B42" s="77"/>
      <c r="C42" s="77"/>
      <c r="D42" s="77"/>
      <c r="E42" s="77"/>
      <c r="G42" s="77"/>
      <c r="J42" s="126"/>
    </row>
    <row r="43" spans="1:10" s="187" customFormat="1" ht="12.75">
      <c r="A43" s="188"/>
      <c r="B43" s="77"/>
      <c r="C43" s="77"/>
      <c r="D43" s="77"/>
      <c r="E43" s="77"/>
      <c r="F43" s="77"/>
      <c r="H43" s="77"/>
      <c r="I43" s="77"/>
      <c r="J43" s="126"/>
    </row>
    <row r="44" spans="1:10" s="187" customFormat="1" ht="12.75">
      <c r="A44" s="188"/>
      <c r="B44" s="189"/>
      <c r="C44" s="189"/>
      <c r="D44" s="189"/>
      <c r="E44" s="189"/>
      <c r="G44" s="77"/>
      <c r="J44" s="126"/>
    </row>
    <row r="45" spans="2:10" s="187" customFormat="1" ht="12.75">
      <c r="B45" s="77"/>
      <c r="E45" s="77"/>
      <c r="F45" s="77"/>
      <c r="H45" s="77"/>
      <c r="I45" s="77"/>
      <c r="J45" s="126"/>
    </row>
    <row r="46" spans="1:10" s="187" customFormat="1" ht="12.75">
      <c r="A46" s="188"/>
      <c r="B46" s="77"/>
      <c r="C46" s="77"/>
      <c r="D46" s="77"/>
      <c r="E46" s="77"/>
      <c r="G46" s="77"/>
      <c r="J46" s="126"/>
    </row>
    <row r="47" spans="1:10" s="187" customFormat="1" ht="12.75">
      <c r="A47" s="186"/>
      <c r="C47" s="77"/>
      <c r="D47" s="77"/>
      <c r="G47" s="77"/>
      <c r="I47" s="77"/>
      <c r="J47" s="126"/>
    </row>
    <row r="48" spans="1:10" s="187" customFormat="1" ht="12.75">
      <c r="A48" s="188"/>
      <c r="B48" s="77"/>
      <c r="E48" s="77"/>
      <c r="G48" s="77"/>
      <c r="I48" s="77"/>
      <c r="J48" s="126"/>
    </row>
    <row r="49" spans="1:10" s="187" customFormat="1" ht="12.75">
      <c r="A49" s="188"/>
      <c r="B49" s="77"/>
      <c r="C49" s="77"/>
      <c r="D49" s="77"/>
      <c r="E49" s="77"/>
      <c r="G49" s="77"/>
      <c r="I49" s="77"/>
      <c r="J49" s="126"/>
    </row>
    <row r="50" spans="1:9" s="187" customFormat="1" ht="12.75">
      <c r="A50" s="186"/>
      <c r="G50" s="77"/>
      <c r="I50" s="77"/>
    </row>
    <row r="51" spans="1:9" s="187" customFormat="1" ht="12.75">
      <c r="A51" s="188"/>
      <c r="G51" s="77"/>
      <c r="I51" s="77"/>
    </row>
    <row r="52" spans="5:9" s="187" customFormat="1" ht="12.75">
      <c r="E52" s="188"/>
      <c r="H52" s="188"/>
      <c r="I52" s="77"/>
    </row>
    <row r="53" spans="1:8" s="187" customFormat="1" ht="12.75">
      <c r="A53" s="77"/>
      <c r="E53" s="188"/>
      <c r="H53" s="188"/>
    </row>
    <row r="54" spans="5:8" s="187" customFormat="1" ht="12.75">
      <c r="E54" s="188"/>
      <c r="H54" s="188"/>
    </row>
    <row r="55" spans="5:8" s="187" customFormat="1" ht="12.75">
      <c r="E55" s="188"/>
      <c r="H55" s="188"/>
    </row>
    <row r="56" spans="1:8" s="187" customFormat="1" ht="12.75">
      <c r="A56" s="188"/>
      <c r="E56" s="188"/>
      <c r="H56" s="188"/>
    </row>
    <row r="57" spans="1:8" s="187" customFormat="1" ht="12.75">
      <c r="A57" s="188"/>
      <c r="E57" s="188"/>
      <c r="H57" s="188"/>
    </row>
    <row r="58" spans="1:8" s="187" customFormat="1" ht="12.75">
      <c r="A58" s="188"/>
      <c r="E58" s="188"/>
      <c r="H58" s="188"/>
    </row>
    <row r="59" spans="1:8" s="187" customFormat="1" ht="12.75">
      <c r="A59" s="186"/>
      <c r="E59" s="188"/>
      <c r="H59" s="188"/>
    </row>
    <row r="60" spans="3:4" s="187" customFormat="1" ht="12.75">
      <c r="C60" s="77"/>
      <c r="D60" s="77"/>
    </row>
    <row r="61" spans="1:4" s="187" customFormat="1" ht="12.75">
      <c r="A61" s="188"/>
      <c r="C61" s="77"/>
      <c r="D61" s="77"/>
    </row>
    <row r="62" spans="1:4" s="187" customFormat="1" ht="12.75">
      <c r="A62" s="188"/>
      <c r="C62" s="77"/>
      <c r="D62" s="77"/>
    </row>
    <row r="63" spans="1:4" s="187" customFormat="1" ht="12.75">
      <c r="A63" s="188"/>
      <c r="D63" s="77"/>
    </row>
    <row r="64" spans="3:4" s="187" customFormat="1" ht="12.75">
      <c r="C64" s="77"/>
      <c r="D64" s="77"/>
    </row>
    <row r="65" s="187" customFormat="1" ht="12.75">
      <c r="A65" s="188"/>
    </row>
    <row r="66" s="187" customFormat="1" ht="12.75">
      <c r="A66" s="188"/>
    </row>
    <row r="67" spans="1:3" s="187" customFormat="1" ht="12.75">
      <c r="A67" s="188"/>
      <c r="C67" s="77"/>
    </row>
    <row r="68" s="187" customFormat="1" ht="12.75">
      <c r="A68" s="186"/>
    </row>
    <row r="69" spans="1:3" s="187" customFormat="1" ht="12.75">
      <c r="A69" s="188"/>
      <c r="C69" s="77"/>
    </row>
    <row r="70" s="187" customFormat="1" ht="12.75">
      <c r="A70" s="186"/>
    </row>
    <row r="71" s="187" customFormat="1" ht="12.75">
      <c r="A71" s="188"/>
    </row>
    <row r="72" spans="1:8" s="187" customFormat="1" ht="12.75">
      <c r="A72" s="85"/>
      <c r="B72" s="75"/>
      <c r="C72" s="86"/>
      <c r="D72" s="75"/>
      <c r="E72" s="75"/>
      <c r="F72" s="75"/>
      <c r="G72" s="75"/>
      <c r="H72" s="75"/>
    </row>
    <row r="73" spans="1:8" ht="12.75">
      <c r="A73" s="85"/>
      <c r="C73" s="86"/>
      <c r="E73" s="75"/>
      <c r="H73" s="75"/>
    </row>
    <row r="74" spans="5:8" ht="12.75">
      <c r="E74" s="75"/>
      <c r="H74" s="75"/>
    </row>
    <row r="75" spans="1:8" ht="12.75">
      <c r="A75" s="74"/>
      <c r="E75" s="75"/>
      <c r="H75" s="75"/>
    </row>
    <row r="76" spans="1:8" ht="12.75">
      <c r="A76" s="85"/>
      <c r="C76" s="86"/>
      <c r="E76" s="75"/>
      <c r="H76" s="75"/>
    </row>
    <row r="77" spans="1:8" ht="12.75">
      <c r="A77" s="85"/>
      <c r="E77" s="75"/>
      <c r="H77" s="75"/>
    </row>
    <row r="78" spans="1:8" ht="12.75">
      <c r="A78" s="85"/>
      <c r="C78" s="86"/>
      <c r="E78" s="75"/>
      <c r="H78" s="75"/>
    </row>
    <row r="79" spans="1:8" ht="12.75">
      <c r="A79" s="85"/>
      <c r="C79" s="86"/>
      <c r="E79" s="75"/>
      <c r="H79" s="75"/>
    </row>
    <row r="80" spans="1:8" ht="12.75">
      <c r="A80" s="85"/>
      <c r="C80" s="86"/>
      <c r="E80" s="75"/>
      <c r="H80" s="75"/>
    </row>
    <row r="81" spans="1:8" ht="12.75">
      <c r="A81" s="74"/>
      <c r="C81" s="86"/>
      <c r="E81" s="75"/>
      <c r="H81" s="75"/>
    </row>
    <row r="82" spans="1:8" ht="12.75">
      <c r="A82" s="74"/>
      <c r="C82" s="86"/>
      <c r="E82" s="75"/>
      <c r="H82" s="75"/>
    </row>
    <row r="83" spans="3:8" ht="12.75">
      <c r="C83" s="86"/>
      <c r="E83" s="75"/>
      <c r="H83" s="75"/>
    </row>
    <row r="84" spans="3:8" ht="12.75">
      <c r="C84" s="86"/>
      <c r="E84" s="75"/>
      <c r="H84" s="75"/>
    </row>
    <row r="85" spans="1:8" ht="12.75">
      <c r="A85" s="74"/>
      <c r="C85" s="86"/>
      <c r="E85" s="75"/>
      <c r="H85" s="75"/>
    </row>
    <row r="86" spans="1:8" ht="12.75">
      <c r="A86" s="85"/>
      <c r="C86" s="86"/>
      <c r="E86" s="75"/>
      <c r="H86" s="75"/>
    </row>
    <row r="87" spans="1:8" ht="12.75">
      <c r="A87" s="85"/>
      <c r="C87" s="86"/>
      <c r="E87" s="75"/>
      <c r="H87" s="75"/>
    </row>
    <row r="88" spans="1:8" ht="12.75">
      <c r="A88" s="86"/>
      <c r="C88" s="86"/>
      <c r="E88" s="75"/>
      <c r="H88" s="75"/>
    </row>
    <row r="89" spans="1:8" ht="12.75">
      <c r="A89" s="85"/>
      <c r="E89" s="75"/>
      <c r="H89" s="75"/>
    </row>
    <row r="90" spans="3:8" ht="12.75">
      <c r="C90" s="74"/>
      <c r="D90" s="74"/>
      <c r="E90" s="75"/>
      <c r="H90" s="75"/>
    </row>
    <row r="91" spans="1:8" ht="12.75">
      <c r="A91" s="85"/>
      <c r="C91" s="86"/>
      <c r="E91" s="75"/>
      <c r="H91" s="75"/>
    </row>
    <row r="92" spans="1:8" ht="12.75">
      <c r="A92" s="74"/>
      <c r="E92" s="75"/>
      <c r="H92" s="75"/>
    </row>
    <row r="93" spans="1:8" ht="12.75">
      <c r="A93" s="85"/>
      <c r="C93" s="86"/>
      <c r="E93" s="75"/>
      <c r="H93" s="75"/>
    </row>
    <row r="94" spans="1:8" ht="12.75">
      <c r="A94" s="85"/>
      <c r="C94" s="86"/>
      <c r="E94" s="75"/>
      <c r="H94" s="75"/>
    </row>
    <row r="95" spans="1:8" ht="12.75">
      <c r="A95" s="74"/>
      <c r="E95" s="75"/>
      <c r="H95" s="75"/>
    </row>
    <row r="96" spans="1:8" ht="12.75">
      <c r="A96" s="85"/>
      <c r="C96" s="86"/>
      <c r="E96" s="75"/>
      <c r="H96" s="75"/>
    </row>
    <row r="97" spans="1:8" ht="12.75">
      <c r="A97" s="85"/>
      <c r="C97" s="86"/>
      <c r="E97" s="74"/>
      <c r="H97" s="75"/>
    </row>
    <row r="98" spans="1:8" ht="12.75">
      <c r="A98" s="85"/>
      <c r="C98" s="86"/>
      <c r="E98" s="74"/>
      <c r="H98" s="75"/>
    </row>
    <row r="99" spans="1:8" ht="12.75">
      <c r="A99" s="85"/>
      <c r="C99" s="86"/>
      <c r="E99" s="74"/>
      <c r="H99" s="75"/>
    </row>
    <row r="100" spans="1:8" ht="12.75">
      <c r="A100" s="74"/>
      <c r="C100" s="86"/>
      <c r="E100" s="74"/>
      <c r="H100" s="75"/>
    </row>
    <row r="101" spans="1:8" ht="12.75">
      <c r="A101" s="85"/>
      <c r="C101" s="86"/>
      <c r="E101" s="74"/>
      <c r="H101" s="75"/>
    </row>
    <row r="102" spans="1:8" ht="12.75">
      <c r="A102" s="85"/>
      <c r="E102" s="74"/>
      <c r="H102" s="75"/>
    </row>
    <row r="103" spans="1:8" ht="12.75">
      <c r="A103" s="85"/>
      <c r="C103" s="86"/>
      <c r="E103" s="74"/>
      <c r="H103" s="75"/>
    </row>
    <row r="104" spans="1:8" ht="12.75">
      <c r="A104" s="85"/>
      <c r="C104" s="86"/>
      <c r="E104" s="74"/>
      <c r="H104" s="75"/>
    </row>
    <row r="105" spans="1:8" ht="12.75">
      <c r="A105" s="85"/>
      <c r="C105" s="86"/>
      <c r="E105" s="74"/>
      <c r="H105" s="75"/>
    </row>
    <row r="106" spans="1:8" ht="12.75">
      <c r="A106" s="86"/>
      <c r="C106" s="86"/>
      <c r="E106" s="74"/>
      <c r="H106" s="75"/>
    </row>
    <row r="107" spans="1:8" ht="12.75">
      <c r="A107" s="85"/>
      <c r="C107" s="86"/>
      <c r="E107" s="74"/>
      <c r="H107" s="75"/>
    </row>
    <row r="108" spans="1:8" ht="12.75">
      <c r="A108" s="85"/>
      <c r="C108" s="86"/>
      <c r="E108" s="74"/>
      <c r="H108" s="75"/>
    </row>
    <row r="109" spans="1:8" ht="12.75">
      <c r="A109" s="85"/>
      <c r="C109" s="86"/>
      <c r="E109" s="74"/>
      <c r="H109" s="75"/>
    </row>
    <row r="110" spans="1:8" ht="12.75">
      <c r="A110" s="85"/>
      <c r="C110" s="86"/>
      <c r="E110" s="74"/>
      <c r="H110" s="75"/>
    </row>
    <row r="111" spans="3:8" ht="12.75">
      <c r="C111" s="74"/>
      <c r="D111" s="74"/>
      <c r="E111" s="74"/>
      <c r="H111" s="75"/>
    </row>
  </sheetData>
  <sheetProtection/>
  <mergeCells count="8">
    <mergeCell ref="A1:I1"/>
    <mergeCell ref="B2:E2"/>
    <mergeCell ref="F2:I2"/>
    <mergeCell ref="C3:E3"/>
    <mergeCell ref="G3:I3"/>
    <mergeCell ref="A3:A4"/>
    <mergeCell ref="B3:B4"/>
    <mergeCell ref="F3:F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M68"/>
  <sheetViews>
    <sheetView view="pageBreakPreview" zoomScaleSheetLayoutView="100" zoomScalePageLayoutView="0" workbookViewId="0" topLeftCell="A16">
      <selection activeCell="A41" sqref="A41"/>
    </sheetView>
  </sheetViews>
  <sheetFormatPr defaultColWidth="11.00390625" defaultRowHeight="14.25"/>
  <cols>
    <col min="1" max="1" width="14.625" style="11" bestFit="1" customWidth="1"/>
    <col min="2" max="4" width="10.875" style="11" bestFit="1" customWidth="1"/>
    <col min="5" max="5" width="11.125" style="11" customWidth="1"/>
    <col min="6" max="8" width="10.875" style="11" bestFit="1" customWidth="1"/>
    <col min="9" max="9" width="11.125" style="11" customWidth="1"/>
    <col min="10" max="10" width="11.50390625" style="11" customWidth="1"/>
    <col min="11" max="11" width="11.00390625" style="11" customWidth="1"/>
    <col min="12" max="12" width="11.00390625" style="94" customWidth="1"/>
    <col min="13" max="13" width="11.875" style="11" bestFit="1" customWidth="1"/>
    <col min="14" max="16384" width="11.00390625" style="11" customWidth="1"/>
  </cols>
  <sheetData>
    <row r="1" spans="1:12" ht="12.75">
      <c r="A1" s="568" t="s">
        <v>367</v>
      </c>
      <c r="B1" s="568"/>
      <c r="C1" s="568"/>
      <c r="D1" s="568"/>
      <c r="E1" s="568"/>
      <c r="F1" s="568"/>
      <c r="G1" s="568"/>
      <c r="H1" s="568"/>
      <c r="I1" s="568"/>
      <c r="J1" s="568"/>
      <c r="K1" s="55"/>
      <c r="L1" s="55"/>
    </row>
    <row r="2" spans="1:10" ht="14.25">
      <c r="A2" s="323"/>
      <c r="B2" s="323"/>
      <c r="C2" s="323"/>
      <c r="D2" s="323"/>
      <c r="E2" s="323"/>
      <c r="F2" s="323"/>
      <c r="G2" s="323"/>
      <c r="H2" s="323"/>
      <c r="I2" s="323"/>
      <c r="J2" s="323"/>
    </row>
    <row r="3" spans="1:10" ht="14.25">
      <c r="A3" s="569" t="s">
        <v>52</v>
      </c>
      <c r="B3" s="572" t="s">
        <v>127</v>
      </c>
      <c r="C3" s="572"/>
      <c r="D3" s="572"/>
      <c r="E3" s="572"/>
      <c r="F3" s="573" t="s">
        <v>339</v>
      </c>
      <c r="G3" s="572"/>
      <c r="H3" s="572"/>
      <c r="I3" s="572"/>
      <c r="J3" s="574"/>
    </row>
    <row r="4" spans="1:10" ht="14.25">
      <c r="A4" s="570"/>
      <c r="B4" s="569">
        <v>2014</v>
      </c>
      <c r="C4" s="573" t="s">
        <v>398</v>
      </c>
      <c r="D4" s="572"/>
      <c r="E4" s="572"/>
      <c r="F4" s="569">
        <v>2014</v>
      </c>
      <c r="G4" s="573" t="str">
        <f>C4</f>
        <v>Enero -  septiembre</v>
      </c>
      <c r="H4" s="572"/>
      <c r="I4" s="572"/>
      <c r="J4" s="574"/>
    </row>
    <row r="5" spans="1:10" ht="28.5">
      <c r="A5" s="571"/>
      <c r="B5" s="571"/>
      <c r="C5" s="371">
        <v>2014</v>
      </c>
      <c r="D5" s="371">
        <v>2015</v>
      </c>
      <c r="E5" s="369" t="s">
        <v>353</v>
      </c>
      <c r="F5" s="571"/>
      <c r="G5" s="371">
        <v>2014</v>
      </c>
      <c r="H5" s="371">
        <v>2015</v>
      </c>
      <c r="I5" s="369" t="s">
        <v>353</v>
      </c>
      <c r="J5" s="370" t="s">
        <v>348</v>
      </c>
    </row>
    <row r="6" spans="1:13" ht="14.25">
      <c r="A6" s="302" t="s">
        <v>4</v>
      </c>
      <c r="B6" s="383">
        <v>31880</v>
      </c>
      <c r="C6" s="383">
        <v>41872</v>
      </c>
      <c r="D6" s="383">
        <v>40815</v>
      </c>
      <c r="E6" s="448">
        <v>-2.5</v>
      </c>
      <c r="F6" s="383">
        <v>177486</v>
      </c>
      <c r="G6" s="383">
        <v>130637</v>
      </c>
      <c r="H6" s="383">
        <v>117233</v>
      </c>
      <c r="I6" s="448">
        <v>-10.3</v>
      </c>
      <c r="J6" s="448">
        <v>11.2</v>
      </c>
      <c r="L6" s="419">
        <f>+H6/D6</f>
        <v>2.872301849810119</v>
      </c>
      <c r="M6" s="382"/>
    </row>
    <row r="7" spans="1:13" ht="14.25">
      <c r="A7" s="303" t="s">
        <v>107</v>
      </c>
      <c r="B7" s="383">
        <v>38183</v>
      </c>
      <c r="C7" s="383">
        <v>23008</v>
      </c>
      <c r="D7" s="383">
        <v>35202</v>
      </c>
      <c r="E7" s="448">
        <v>53</v>
      </c>
      <c r="F7" s="383">
        <v>110577</v>
      </c>
      <c r="G7" s="383">
        <v>79503</v>
      </c>
      <c r="H7" s="383">
        <v>116733</v>
      </c>
      <c r="I7" s="448">
        <v>46.8</v>
      </c>
      <c r="J7" s="448">
        <v>11.1</v>
      </c>
      <c r="M7" s="382"/>
    </row>
    <row r="8" spans="1:13" ht="14.25">
      <c r="A8" s="303" t="s">
        <v>0</v>
      </c>
      <c r="B8" s="383">
        <v>57319</v>
      </c>
      <c r="C8" s="383">
        <v>28115</v>
      </c>
      <c r="D8" s="383">
        <v>30065</v>
      </c>
      <c r="E8" s="448">
        <v>6.9</v>
      </c>
      <c r="F8" s="383">
        <v>148892</v>
      </c>
      <c r="G8" s="383">
        <v>108977</v>
      </c>
      <c r="H8" s="383">
        <v>116091</v>
      </c>
      <c r="I8" s="448">
        <v>6.5</v>
      </c>
      <c r="J8" s="448">
        <v>11.1</v>
      </c>
      <c r="M8" s="382"/>
    </row>
    <row r="9" spans="1:13" ht="14.25">
      <c r="A9" s="303" t="s">
        <v>1</v>
      </c>
      <c r="B9" s="383">
        <v>42168</v>
      </c>
      <c r="C9" s="383">
        <v>30791</v>
      </c>
      <c r="D9" s="383">
        <v>38240</v>
      </c>
      <c r="E9" s="448">
        <v>24.2</v>
      </c>
      <c r="F9" s="383">
        <v>124703</v>
      </c>
      <c r="G9" s="383">
        <v>91624</v>
      </c>
      <c r="H9" s="383">
        <v>112500</v>
      </c>
      <c r="I9" s="448">
        <v>22.8</v>
      </c>
      <c r="J9" s="448">
        <v>10.7</v>
      </c>
      <c r="M9" s="382"/>
    </row>
    <row r="10" spans="1:13" ht="14.25">
      <c r="A10" s="303" t="s">
        <v>3</v>
      </c>
      <c r="B10" s="383">
        <v>33852</v>
      </c>
      <c r="C10" s="383">
        <v>25807</v>
      </c>
      <c r="D10" s="383">
        <v>28087</v>
      </c>
      <c r="E10" s="448">
        <v>8.8</v>
      </c>
      <c r="F10" s="383">
        <v>109207</v>
      </c>
      <c r="G10" s="383">
        <v>82119</v>
      </c>
      <c r="H10" s="383">
        <v>83056</v>
      </c>
      <c r="I10" s="448">
        <v>1.1</v>
      </c>
      <c r="J10" s="448">
        <v>7.9</v>
      </c>
      <c r="M10" s="382"/>
    </row>
    <row r="11" spans="1:13" ht="14.25">
      <c r="A11" s="303" t="s">
        <v>400</v>
      </c>
      <c r="B11" s="383">
        <v>30225</v>
      </c>
      <c r="C11" s="383">
        <v>22555</v>
      </c>
      <c r="D11" s="383">
        <v>21260</v>
      </c>
      <c r="E11" s="448">
        <v>-5.7</v>
      </c>
      <c r="F11" s="383">
        <v>98637</v>
      </c>
      <c r="G11" s="383">
        <v>74498</v>
      </c>
      <c r="H11" s="383">
        <v>61291</v>
      </c>
      <c r="I11" s="448">
        <v>-17.7</v>
      </c>
      <c r="J11" s="448">
        <v>5.8</v>
      </c>
      <c r="M11" s="382"/>
    </row>
    <row r="12" spans="1:13" ht="14.25">
      <c r="A12" s="303" t="s">
        <v>2</v>
      </c>
      <c r="B12" s="383">
        <v>12942</v>
      </c>
      <c r="C12" s="383">
        <v>9682</v>
      </c>
      <c r="D12" s="383">
        <v>10225</v>
      </c>
      <c r="E12" s="448">
        <v>5.6</v>
      </c>
      <c r="F12" s="383">
        <v>65713</v>
      </c>
      <c r="G12" s="383">
        <v>49362</v>
      </c>
      <c r="H12" s="383">
        <v>46293</v>
      </c>
      <c r="I12" s="448">
        <v>-6.2</v>
      </c>
      <c r="J12" s="448">
        <v>4.4</v>
      </c>
      <c r="M12" s="382"/>
    </row>
    <row r="13" spans="1:13" ht="14.25">
      <c r="A13" s="303" t="s">
        <v>6</v>
      </c>
      <c r="B13" s="383">
        <v>11051</v>
      </c>
      <c r="C13" s="383">
        <v>8196</v>
      </c>
      <c r="D13" s="383">
        <v>8585</v>
      </c>
      <c r="E13" s="448">
        <v>4.7</v>
      </c>
      <c r="F13" s="383">
        <v>44695</v>
      </c>
      <c r="G13" s="383">
        <v>33098</v>
      </c>
      <c r="H13" s="383">
        <v>29575</v>
      </c>
      <c r="I13" s="448">
        <v>-10.6</v>
      </c>
      <c r="J13" s="448">
        <v>2.8</v>
      </c>
      <c r="M13" s="382"/>
    </row>
    <row r="14" spans="1:13" ht="14.25">
      <c r="A14" s="303" t="s">
        <v>382</v>
      </c>
      <c r="B14" s="383">
        <v>10599</v>
      </c>
      <c r="C14" s="383">
        <v>10105</v>
      </c>
      <c r="D14" s="383">
        <v>10088</v>
      </c>
      <c r="E14" s="448">
        <v>-0.2</v>
      </c>
      <c r="F14" s="383">
        <v>43173</v>
      </c>
      <c r="G14" s="383">
        <v>34533</v>
      </c>
      <c r="H14" s="383">
        <v>29164</v>
      </c>
      <c r="I14" s="448">
        <v>-15.5</v>
      </c>
      <c r="J14" s="448">
        <v>2.8</v>
      </c>
      <c r="M14" s="382"/>
    </row>
    <row r="15" spans="1:13" ht="14.25">
      <c r="A15" s="303" t="s">
        <v>371</v>
      </c>
      <c r="B15" s="383">
        <v>12889</v>
      </c>
      <c r="C15" s="383">
        <v>8471</v>
      </c>
      <c r="D15" s="383">
        <v>9917</v>
      </c>
      <c r="E15" s="448">
        <v>17.1</v>
      </c>
      <c r="F15" s="383">
        <v>32438</v>
      </c>
      <c r="G15" s="383">
        <v>25570</v>
      </c>
      <c r="H15" s="383">
        <v>27360</v>
      </c>
      <c r="I15" s="448">
        <v>7</v>
      </c>
      <c r="J15" s="448">
        <v>2.6</v>
      </c>
      <c r="M15" s="382"/>
    </row>
    <row r="16" spans="1:13" ht="14.25">
      <c r="A16" s="303" t="s">
        <v>399</v>
      </c>
      <c r="B16" s="383">
        <v>281108</v>
      </c>
      <c r="C16" s="383">
        <v>208602</v>
      </c>
      <c r="D16" s="383">
        <v>232484</v>
      </c>
      <c r="E16" s="448">
        <v>11.4</v>
      </c>
      <c r="F16" s="383">
        <v>955521</v>
      </c>
      <c r="G16" s="383">
        <v>709921</v>
      </c>
      <c r="H16" s="383">
        <v>739296</v>
      </c>
      <c r="I16" s="448">
        <v>4.1</v>
      </c>
      <c r="J16" s="448">
        <v>70.4</v>
      </c>
      <c r="M16" s="382"/>
    </row>
    <row r="17" spans="1:13" ht="14.25">
      <c r="A17" s="303" t="s">
        <v>279</v>
      </c>
      <c r="B17" s="383">
        <v>132461</v>
      </c>
      <c r="C17" s="383">
        <v>95218</v>
      </c>
      <c r="D17" s="383">
        <v>87906</v>
      </c>
      <c r="E17" s="448">
        <v>-7.7</v>
      </c>
      <c r="F17" s="383">
        <v>466728</v>
      </c>
      <c r="G17" s="383">
        <v>333718</v>
      </c>
      <c r="H17" s="383">
        <v>310269</v>
      </c>
      <c r="I17" s="448">
        <v>-7</v>
      </c>
      <c r="J17" s="448">
        <v>29.6</v>
      </c>
      <c r="M17" s="382"/>
    </row>
    <row r="18" spans="1:13" ht="14.25">
      <c r="A18" s="303" t="s">
        <v>7</v>
      </c>
      <c r="B18" s="383">
        <v>413569</v>
      </c>
      <c r="C18" s="383">
        <v>303820</v>
      </c>
      <c r="D18" s="383">
        <v>320390</v>
      </c>
      <c r="E18" s="448">
        <v>5.5</v>
      </c>
      <c r="F18" s="383">
        <v>1422249</v>
      </c>
      <c r="G18" s="383">
        <v>1043639</v>
      </c>
      <c r="H18" s="383">
        <v>1049565</v>
      </c>
      <c r="I18" s="448">
        <v>0.6</v>
      </c>
      <c r="J18" s="448">
        <v>100</v>
      </c>
      <c r="M18" s="382"/>
    </row>
    <row r="19" spans="1:10" ht="14.25">
      <c r="A19" s="354" t="s">
        <v>337</v>
      </c>
      <c r="B19" s="354"/>
      <c r="C19" s="354"/>
      <c r="D19" s="354"/>
      <c r="E19" s="354"/>
      <c r="F19" s="354"/>
      <c r="G19" s="354"/>
      <c r="H19" s="354"/>
      <c r="I19" s="354"/>
      <c r="J19" s="354"/>
    </row>
    <row r="20" spans="1:10" ht="14.25">
      <c r="A20" s="304" t="s">
        <v>338</v>
      </c>
      <c r="B20" s="304"/>
      <c r="C20" s="304"/>
      <c r="D20" s="304"/>
      <c r="E20" s="323"/>
      <c r="F20" s="323"/>
      <c r="G20" s="323"/>
      <c r="H20" s="323"/>
      <c r="I20" s="323"/>
      <c r="J20" s="323"/>
    </row>
    <row r="25" spans="1:10" ht="12.75">
      <c r="A25" s="455"/>
      <c r="B25" s="311"/>
      <c r="C25" s="311"/>
      <c r="D25" s="311"/>
      <c r="E25" s="455"/>
      <c r="F25" s="311"/>
      <c r="G25" s="311"/>
      <c r="H25" s="311"/>
      <c r="I25" s="455"/>
      <c r="J25" s="455"/>
    </row>
    <row r="26" spans="1:10" ht="12.75">
      <c r="A26" s="568" t="s">
        <v>366</v>
      </c>
      <c r="B26" s="568"/>
      <c r="C26" s="568"/>
      <c r="D26" s="568"/>
      <c r="E26" s="568"/>
      <c r="F26" s="568"/>
      <c r="G26" s="568"/>
      <c r="H26" s="568"/>
      <c r="I26" s="568"/>
      <c r="J26" s="568"/>
    </row>
    <row r="27" spans="1:10" ht="14.25">
      <c r="A27" s="323"/>
      <c r="B27" s="323"/>
      <c r="C27" s="323"/>
      <c r="D27" s="323"/>
      <c r="E27" s="323"/>
      <c r="F27" s="323"/>
      <c r="G27" s="323"/>
      <c r="H27" s="323"/>
      <c r="I27" s="323"/>
      <c r="J27" s="323"/>
    </row>
    <row r="28" spans="1:10" ht="14.25">
      <c r="A28" s="569" t="s">
        <v>8</v>
      </c>
      <c r="B28" s="572" t="s">
        <v>127</v>
      </c>
      <c r="C28" s="572"/>
      <c r="D28" s="572"/>
      <c r="E28" s="572"/>
      <c r="F28" s="573" t="s">
        <v>339</v>
      </c>
      <c r="G28" s="572"/>
      <c r="H28" s="572"/>
      <c r="I28" s="572"/>
      <c r="J28" s="574"/>
    </row>
    <row r="29" spans="1:10" ht="14.25">
      <c r="A29" s="570"/>
      <c r="B29" s="575">
        <v>2014</v>
      </c>
      <c r="C29" s="573" t="s">
        <v>398</v>
      </c>
      <c r="D29" s="572"/>
      <c r="E29" s="572"/>
      <c r="F29" s="575">
        <v>2014</v>
      </c>
      <c r="G29" s="573" t="s">
        <v>398</v>
      </c>
      <c r="H29" s="572"/>
      <c r="I29" s="572"/>
      <c r="J29" s="574"/>
    </row>
    <row r="30" spans="1:10" ht="14.25">
      <c r="A30" s="571"/>
      <c r="B30" s="576"/>
      <c r="C30" s="460">
        <v>2014</v>
      </c>
      <c r="D30" s="460">
        <v>2015</v>
      </c>
      <c r="E30" s="460" t="s">
        <v>373</v>
      </c>
      <c r="F30" s="576"/>
      <c r="G30" s="460">
        <v>2014</v>
      </c>
      <c r="H30" s="460">
        <v>2015</v>
      </c>
      <c r="I30" s="460" t="s">
        <v>373</v>
      </c>
      <c r="J30" s="461" t="s">
        <v>374</v>
      </c>
    </row>
    <row r="31" spans="1:10" ht="14.25">
      <c r="A31" s="302" t="s">
        <v>107</v>
      </c>
      <c r="B31" s="462">
        <v>85992.5042</v>
      </c>
      <c r="C31" s="462">
        <v>69498.5552</v>
      </c>
      <c r="D31" s="462">
        <v>55497.891</v>
      </c>
      <c r="E31" s="463">
        <v>-0.20145259365046486</v>
      </c>
      <c r="F31" s="462">
        <v>66836.18021</v>
      </c>
      <c r="G31" s="462">
        <v>54683.36772</v>
      </c>
      <c r="H31" s="462">
        <v>37735.57564</v>
      </c>
      <c r="I31" s="463">
        <v>-0.30992590227396477</v>
      </c>
      <c r="J31" s="463">
        <v>0.17186153678633206</v>
      </c>
    </row>
    <row r="32" spans="1:10" ht="14.25">
      <c r="A32" s="303" t="s">
        <v>0</v>
      </c>
      <c r="B32" s="462">
        <v>46458.447100000005</v>
      </c>
      <c r="C32" s="462">
        <v>33217.0951</v>
      </c>
      <c r="D32" s="462">
        <v>37744.726</v>
      </c>
      <c r="E32" s="463">
        <v>0.136304239921329</v>
      </c>
      <c r="F32" s="462">
        <v>49270.84702</v>
      </c>
      <c r="G32" s="462">
        <v>35519.02352</v>
      </c>
      <c r="H32" s="462">
        <v>36594.50541</v>
      </c>
      <c r="I32" s="463">
        <v>0.03027903876339444</v>
      </c>
      <c r="J32" s="463">
        <v>0.16666468792466899</v>
      </c>
    </row>
    <row r="33" spans="1:10" ht="14.25">
      <c r="A33" s="303" t="s">
        <v>5</v>
      </c>
      <c r="B33" s="462">
        <v>32761.407030000002</v>
      </c>
      <c r="C33" s="462">
        <v>25045.66803</v>
      </c>
      <c r="D33" s="462">
        <v>28769.394</v>
      </c>
      <c r="E33" s="463">
        <v>0.14867744655641357</v>
      </c>
      <c r="F33" s="462">
        <v>28556.67521</v>
      </c>
      <c r="G33" s="462">
        <v>22254.120239999997</v>
      </c>
      <c r="H33" s="462">
        <v>21029.001170000003</v>
      </c>
      <c r="I33" s="463">
        <v>-0.055051336866507095</v>
      </c>
      <c r="J33" s="463">
        <v>0.09577372007350078</v>
      </c>
    </row>
    <row r="34" spans="1:10" ht="14.25">
      <c r="A34" s="303" t="s">
        <v>4</v>
      </c>
      <c r="B34" s="462">
        <v>55141.9421</v>
      </c>
      <c r="C34" s="462">
        <v>30798.1541</v>
      </c>
      <c r="D34" s="462">
        <v>68090.237</v>
      </c>
      <c r="E34" s="463">
        <v>1.210854481048265</v>
      </c>
      <c r="F34" s="462">
        <v>35117.4702</v>
      </c>
      <c r="G34" s="462">
        <v>21223.019620000003</v>
      </c>
      <c r="H34" s="462">
        <v>38231.61539</v>
      </c>
      <c r="I34" s="463">
        <v>0.8014220442962581</v>
      </c>
      <c r="J34" s="463">
        <v>0.17412068222922655</v>
      </c>
    </row>
    <row r="35" spans="1:10" ht="14.25">
      <c r="A35" s="303" t="s">
        <v>1</v>
      </c>
      <c r="B35" s="462">
        <v>20839.787</v>
      </c>
      <c r="C35" s="462">
        <v>15162.106</v>
      </c>
      <c r="D35" s="462">
        <v>18917.6495</v>
      </c>
      <c r="E35" s="463">
        <v>0.2476927347691673</v>
      </c>
      <c r="F35" s="462">
        <v>19953.537620000003</v>
      </c>
      <c r="G35" s="462">
        <v>14589.472109999999</v>
      </c>
      <c r="H35" s="462">
        <v>16677.87943</v>
      </c>
      <c r="I35" s="463">
        <v>0.1431448173212897</v>
      </c>
      <c r="J35" s="463">
        <v>0.07595712906360624</v>
      </c>
    </row>
    <row r="36" spans="1:10" ht="14.25">
      <c r="A36" s="303" t="s">
        <v>364</v>
      </c>
      <c r="B36" s="462">
        <v>8029.684</v>
      </c>
      <c r="C36" s="462">
        <v>6226.422</v>
      </c>
      <c r="D36" s="462">
        <v>7168.53</v>
      </c>
      <c r="E36" s="463">
        <v>0.15130808673103102</v>
      </c>
      <c r="F36" s="462">
        <v>14953.05554</v>
      </c>
      <c r="G36" s="462">
        <v>11801.06955</v>
      </c>
      <c r="H36" s="462">
        <v>11971.2799</v>
      </c>
      <c r="I36" s="463">
        <v>0.0144232986068622</v>
      </c>
      <c r="J36" s="463">
        <v>0.054521562902368044</v>
      </c>
    </row>
    <row r="37" spans="1:10" ht="14.25">
      <c r="A37" s="303" t="s">
        <v>6</v>
      </c>
      <c r="B37" s="462">
        <v>11838.403</v>
      </c>
      <c r="C37" s="462">
        <v>9747.874</v>
      </c>
      <c r="D37" s="462">
        <v>9060.103</v>
      </c>
      <c r="E37" s="463">
        <v>-0.0705560002109179</v>
      </c>
      <c r="F37" s="462">
        <v>14181.10428</v>
      </c>
      <c r="G37" s="462">
        <v>11689.02103</v>
      </c>
      <c r="H37" s="462">
        <v>9132.66306</v>
      </c>
      <c r="I37" s="463">
        <v>-0.21869735399047352</v>
      </c>
      <c r="J37" s="463">
        <v>0.04159346934089504</v>
      </c>
    </row>
    <row r="38" spans="1:10" ht="14.25">
      <c r="A38" s="303" t="s">
        <v>2</v>
      </c>
      <c r="B38" s="462">
        <v>20968.929</v>
      </c>
      <c r="C38" s="462">
        <v>17008.521</v>
      </c>
      <c r="D38" s="462">
        <v>15600.6936</v>
      </c>
      <c r="E38" s="463">
        <v>-0.08277188827882209</v>
      </c>
      <c r="F38" s="462">
        <v>13748.74488</v>
      </c>
      <c r="G38" s="462">
        <v>10802.30879</v>
      </c>
      <c r="H38" s="462">
        <v>9390.913960000002</v>
      </c>
      <c r="I38" s="463">
        <v>-0.1306567750874299</v>
      </c>
      <c r="J38" s="463">
        <v>0.042769637871458197</v>
      </c>
    </row>
    <row r="39" spans="1:10" ht="14.25">
      <c r="A39" s="303" t="s">
        <v>363</v>
      </c>
      <c r="B39" s="462">
        <v>6452.988</v>
      </c>
      <c r="C39" s="462">
        <v>5108.468</v>
      </c>
      <c r="D39" s="462">
        <v>5127.222</v>
      </c>
      <c r="E39" s="463">
        <v>0.003671159337789609</v>
      </c>
      <c r="F39" s="462">
        <v>12010.639869999999</v>
      </c>
      <c r="G39" s="462">
        <v>9691.24558</v>
      </c>
      <c r="H39" s="462">
        <v>7799.88481</v>
      </c>
      <c r="I39" s="463">
        <v>-0.19516178332156153</v>
      </c>
      <c r="J39" s="463">
        <v>0.03552351242740887</v>
      </c>
    </row>
    <row r="40" spans="1:10" ht="14.25">
      <c r="A40" s="303" t="s">
        <v>400</v>
      </c>
      <c r="B40" s="462">
        <v>6777.088</v>
      </c>
      <c r="C40" s="462">
        <v>4969.005</v>
      </c>
      <c r="D40" s="462">
        <v>5930.157</v>
      </c>
      <c r="E40" s="463">
        <v>0.1934294692800671</v>
      </c>
      <c r="F40" s="462">
        <v>6987.39488</v>
      </c>
      <c r="G40" s="462">
        <v>5194.3289</v>
      </c>
      <c r="H40" s="462">
        <v>5704.446559999999</v>
      </c>
      <c r="I40" s="463">
        <v>0.09820665379891502</v>
      </c>
      <c r="J40" s="463">
        <v>0.025980124476434385</v>
      </c>
    </row>
    <row r="41" spans="1:10" ht="14.25">
      <c r="A41" s="303" t="s">
        <v>399</v>
      </c>
      <c r="B41" s="462">
        <v>295261.17943</v>
      </c>
      <c r="C41" s="462">
        <v>216781.86843</v>
      </c>
      <c r="D41" s="462">
        <v>251906.6031</v>
      </c>
      <c r="E41" s="463">
        <v>0.16202800965036412</v>
      </c>
      <c r="F41" s="462">
        <v>261615.64971</v>
      </c>
      <c r="G41" s="462">
        <v>197446.97706000003</v>
      </c>
      <c r="H41" s="462">
        <v>194267.76533000002</v>
      </c>
      <c r="I41" s="463">
        <v>-0.016101597387504718</v>
      </c>
      <c r="J41" s="463">
        <v>0.8847660630958992</v>
      </c>
    </row>
    <row r="42" spans="1:10" ht="14.25">
      <c r="A42" s="303" t="s">
        <v>279</v>
      </c>
      <c r="B42" s="462">
        <v>34156.25613999998</v>
      </c>
      <c r="C42" s="462">
        <v>24974.043139999987</v>
      </c>
      <c r="D42" s="462">
        <v>27535.543700000017</v>
      </c>
      <c r="E42" s="463">
        <v>0.10256651458639343</v>
      </c>
      <c r="F42" s="462">
        <v>35142.74465999994</v>
      </c>
      <c r="G42" s="462">
        <v>25774.452779999912</v>
      </c>
      <c r="H42" s="462">
        <v>25301.873960000037</v>
      </c>
      <c r="I42" s="463">
        <v>-0.01833516404920843</v>
      </c>
      <c r="J42" s="463">
        <v>0.1152339369041008</v>
      </c>
    </row>
    <row r="43" spans="1:10" ht="14.25">
      <c r="A43" s="303" t="s">
        <v>7</v>
      </c>
      <c r="B43" s="462">
        <v>329417.43557</v>
      </c>
      <c r="C43" s="462">
        <v>241755.91157</v>
      </c>
      <c r="D43" s="462">
        <v>279442.1468</v>
      </c>
      <c r="E43" s="463">
        <v>0.15588547549989484</v>
      </c>
      <c r="F43" s="462">
        <v>296758.39436999994</v>
      </c>
      <c r="G43" s="462">
        <v>223221.42983999994</v>
      </c>
      <c r="H43" s="462">
        <v>219569.63929000005</v>
      </c>
      <c r="I43" s="463">
        <v>-0.01635949806708703</v>
      </c>
      <c r="J43" s="463">
        <v>1</v>
      </c>
    </row>
    <row r="44" spans="1:10" ht="14.25">
      <c r="A44" s="354" t="s">
        <v>365</v>
      </c>
      <c r="B44" s="354"/>
      <c r="C44" s="354"/>
      <c r="D44" s="354"/>
      <c r="E44" s="354"/>
      <c r="F44" s="354"/>
      <c r="G44" s="354"/>
      <c r="H44" s="354"/>
      <c r="I44" s="354"/>
      <c r="J44" s="354"/>
    </row>
    <row r="45" spans="1:10" ht="14.25">
      <c r="A45" s="304" t="s">
        <v>338</v>
      </c>
      <c r="B45" s="304"/>
      <c r="C45" s="304"/>
      <c r="D45" s="304"/>
      <c r="E45" s="323"/>
      <c r="F45" s="323"/>
      <c r="G45" s="323"/>
      <c r="H45" s="323"/>
      <c r="I45" s="323"/>
      <c r="J45" s="323"/>
    </row>
    <row r="48" spans="3:8" ht="12.75">
      <c r="C48" s="489"/>
      <c r="D48" s="489"/>
      <c r="F48" s="489"/>
      <c r="G48" s="489"/>
      <c r="H48" s="489"/>
    </row>
    <row r="49" spans="2:8" ht="12.75">
      <c r="B49" s="489"/>
      <c r="C49" s="489"/>
      <c r="D49" s="489"/>
      <c r="F49" s="489"/>
      <c r="G49" s="489"/>
      <c r="H49" s="489"/>
    </row>
    <row r="50" spans="2:8" ht="12.75">
      <c r="B50" s="489"/>
      <c r="C50" s="489"/>
      <c r="D50" s="489"/>
      <c r="F50" s="489"/>
      <c r="G50" s="489"/>
      <c r="H50" s="489"/>
    </row>
    <row r="51" spans="2:8" ht="12.75">
      <c r="B51" s="489"/>
      <c r="C51" s="489"/>
      <c r="D51" s="489"/>
      <c r="F51" s="489"/>
      <c r="G51" s="489"/>
      <c r="H51" s="489"/>
    </row>
    <row r="52" spans="2:8" ht="12.75">
      <c r="B52" s="489"/>
      <c r="C52" s="489"/>
      <c r="D52" s="489"/>
      <c r="F52" s="489"/>
      <c r="G52" s="489"/>
      <c r="H52" s="489"/>
    </row>
    <row r="53" spans="2:8" ht="12.75">
      <c r="B53" s="489"/>
      <c r="C53" s="489"/>
      <c r="D53" s="489"/>
      <c r="F53" s="489"/>
      <c r="G53" s="489"/>
      <c r="H53" s="489"/>
    </row>
    <row r="54" spans="2:8" ht="12.75">
      <c r="B54" s="489"/>
      <c r="C54" s="489"/>
      <c r="D54" s="489"/>
      <c r="F54" s="489"/>
      <c r="G54" s="489"/>
      <c r="H54" s="489"/>
    </row>
    <row r="55" spans="2:8" ht="12.75">
      <c r="B55" s="489"/>
      <c r="C55" s="489"/>
      <c r="D55" s="489"/>
      <c r="F55" s="489"/>
      <c r="G55" s="489"/>
      <c r="H55" s="489"/>
    </row>
    <row r="56" spans="2:8" ht="12.75">
      <c r="B56" s="489"/>
      <c r="C56" s="489"/>
      <c r="D56" s="489"/>
      <c r="F56" s="489"/>
      <c r="G56" s="489"/>
      <c r="H56" s="489"/>
    </row>
    <row r="57" spans="2:8" ht="12.75">
      <c r="B57" s="489"/>
      <c r="C57" s="489"/>
      <c r="D57" s="489"/>
      <c r="F57" s="489"/>
      <c r="G57" s="489"/>
      <c r="H57" s="489"/>
    </row>
    <row r="58" spans="2:8" ht="12.75">
      <c r="B58" s="489"/>
      <c r="C58" s="489"/>
      <c r="D58" s="489"/>
      <c r="F58" s="489"/>
      <c r="G58" s="489"/>
      <c r="H58" s="489"/>
    </row>
    <row r="59" spans="2:8" ht="12.75">
      <c r="B59" s="489"/>
      <c r="C59" s="489"/>
      <c r="D59" s="489"/>
      <c r="F59" s="489"/>
      <c r="G59" s="489"/>
      <c r="H59" s="489"/>
    </row>
    <row r="60" spans="2:8" ht="12.75">
      <c r="B60" s="489"/>
      <c r="C60" s="489"/>
      <c r="D60" s="489"/>
      <c r="F60" s="489"/>
      <c r="G60" s="489"/>
      <c r="H60" s="489"/>
    </row>
    <row r="61" spans="2:8" ht="12.75">
      <c r="B61" s="489"/>
      <c r="C61" s="489"/>
      <c r="D61" s="489"/>
      <c r="F61" s="474"/>
      <c r="G61" s="474"/>
      <c r="H61" s="474"/>
    </row>
    <row r="62" spans="2:4" ht="12.75">
      <c r="B62" s="489"/>
      <c r="C62" s="489"/>
      <c r="D62" s="489"/>
    </row>
    <row r="63" spans="2:4" ht="12.75">
      <c r="B63" s="489"/>
      <c r="C63" s="489"/>
      <c r="D63" s="489"/>
    </row>
    <row r="64" spans="2:4" ht="12.75">
      <c r="B64" s="489"/>
      <c r="C64" s="489"/>
      <c r="D64" s="489"/>
    </row>
    <row r="65" spans="2:4" ht="12.75">
      <c r="B65" s="474"/>
      <c r="C65" s="474"/>
      <c r="D65" s="474"/>
    </row>
    <row r="66" spans="2:4" ht="12.75">
      <c r="B66" s="474"/>
      <c r="C66" s="474"/>
      <c r="D66" s="474"/>
    </row>
    <row r="67" spans="2:4" ht="12.75">
      <c r="B67" s="474"/>
      <c r="C67" s="474"/>
      <c r="D67" s="474"/>
    </row>
    <row r="68" spans="2:4" ht="12.75">
      <c r="B68" s="474"/>
      <c r="C68" s="474"/>
      <c r="D68" s="474"/>
    </row>
  </sheetData>
  <sheetProtection/>
  <mergeCells count="16">
    <mergeCell ref="A26:J26"/>
    <mergeCell ref="A28:A30"/>
    <mergeCell ref="B28:E28"/>
    <mergeCell ref="F28:J28"/>
    <mergeCell ref="B29:B30"/>
    <mergeCell ref="C29:E29"/>
    <mergeCell ref="F29:F30"/>
    <mergeCell ref="G29:J29"/>
    <mergeCell ref="A1:J1"/>
    <mergeCell ref="A3:A5"/>
    <mergeCell ref="B3:E3"/>
    <mergeCell ref="F3:J3"/>
    <mergeCell ref="B4:B5"/>
    <mergeCell ref="C4:E4"/>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scale="75" r:id="rId1"/>
  <headerFooter>
    <oddFooter>&amp;C&amp;10 7</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H2:AN135"/>
  <sheetViews>
    <sheetView view="pageBreakPreview" zoomScaleNormal="90" zoomScaleSheetLayoutView="100" zoomScalePageLayoutView="0" workbookViewId="0" topLeftCell="A1">
      <selection activeCell="AD28" sqref="AD28"/>
    </sheetView>
  </sheetViews>
  <sheetFormatPr defaultColWidth="11.00390625" defaultRowHeight="14.25"/>
  <cols>
    <col min="7" max="7" width="13.75390625" style="0" customWidth="1"/>
    <col min="20" max="20" width="11.00390625" style="64" customWidth="1"/>
    <col min="21" max="21" width="6.875" style="64" bestFit="1" customWidth="1"/>
    <col min="22" max="33" width="11.00390625" style="64" customWidth="1"/>
  </cols>
  <sheetData>
    <row r="2" spans="15:38" ht="14.25">
      <c r="O2" s="146"/>
      <c r="P2" s="146"/>
      <c r="Q2" s="146"/>
      <c r="R2" s="146"/>
      <c r="S2" s="146"/>
      <c r="T2" s="146"/>
      <c r="U2" s="146"/>
      <c r="V2" s="146"/>
      <c r="W2" s="146"/>
      <c r="X2" s="146"/>
      <c r="Y2" s="146"/>
      <c r="Z2" s="146"/>
      <c r="AA2" s="146"/>
      <c r="AB2" s="146"/>
      <c r="AC2" s="146"/>
      <c r="AD2" s="146"/>
      <c r="AE2" s="146"/>
      <c r="AF2" s="146"/>
      <c r="AG2" s="146"/>
      <c r="AH2" s="146"/>
      <c r="AI2" s="146"/>
      <c r="AJ2" s="146"/>
      <c r="AK2" s="146"/>
      <c r="AL2" s="146"/>
    </row>
    <row r="3" spans="15:38" ht="14.25">
      <c r="O3" s="146"/>
      <c r="P3" s="146"/>
      <c r="Q3" s="146"/>
      <c r="R3" s="146"/>
      <c r="S3" s="146"/>
      <c r="T3" s="146"/>
      <c r="U3" s="146"/>
      <c r="V3" s="146" t="s">
        <v>16</v>
      </c>
      <c r="W3" s="146"/>
      <c r="X3" s="146"/>
      <c r="Y3" s="146"/>
      <c r="Z3" s="146"/>
      <c r="AA3" s="146"/>
      <c r="AB3" s="146"/>
      <c r="AC3" s="146"/>
      <c r="AD3" s="146"/>
      <c r="AE3" s="146"/>
      <c r="AF3" s="146"/>
      <c r="AG3" s="146"/>
      <c r="AH3" s="146"/>
      <c r="AI3" s="146"/>
      <c r="AJ3" s="146"/>
      <c r="AK3" s="146"/>
      <c r="AL3" s="146"/>
    </row>
    <row r="4" spans="15:38" ht="14.25">
      <c r="O4" s="146"/>
      <c r="P4" s="146"/>
      <c r="Q4" s="146"/>
      <c r="R4" s="146"/>
      <c r="S4" s="146"/>
      <c r="T4" s="146"/>
      <c r="U4" s="146"/>
      <c r="V4" s="146" t="s">
        <v>17</v>
      </c>
      <c r="W4" s="146" t="s">
        <v>18</v>
      </c>
      <c r="X4" s="146" t="s">
        <v>19</v>
      </c>
      <c r="Y4" s="146" t="s">
        <v>20</v>
      </c>
      <c r="Z4" s="146" t="s">
        <v>21</v>
      </c>
      <c r="AA4" s="146" t="s">
        <v>22</v>
      </c>
      <c r="AB4" s="146" t="s">
        <v>23</v>
      </c>
      <c r="AC4" s="146" t="s">
        <v>24</v>
      </c>
      <c r="AD4" s="146" t="s">
        <v>25</v>
      </c>
      <c r="AE4" s="146" t="s">
        <v>26</v>
      </c>
      <c r="AF4" s="146" t="s">
        <v>27</v>
      </c>
      <c r="AG4" s="146" t="s">
        <v>28</v>
      </c>
      <c r="AH4" s="146"/>
      <c r="AI4" s="146"/>
      <c r="AJ4" s="146"/>
      <c r="AK4" s="146"/>
      <c r="AL4" s="146"/>
    </row>
    <row r="5" spans="15:38" ht="14.25">
      <c r="O5" s="146"/>
      <c r="P5" s="146"/>
      <c r="Q5" s="146"/>
      <c r="R5" s="146"/>
      <c r="S5" s="146"/>
      <c r="T5" s="146" t="s">
        <v>33</v>
      </c>
      <c r="U5" s="146">
        <v>2012</v>
      </c>
      <c r="V5" s="147">
        <v>30.157481</v>
      </c>
      <c r="W5" s="147">
        <v>22.334294</v>
      </c>
      <c r="X5" s="147">
        <v>30.83998</v>
      </c>
      <c r="Y5" s="147">
        <v>32.951272</v>
      </c>
      <c r="Z5" s="147">
        <v>38.247363</v>
      </c>
      <c r="AA5" s="147">
        <v>34.942395</v>
      </c>
      <c r="AB5" s="147">
        <v>35.473411</v>
      </c>
      <c r="AC5" s="147">
        <v>35.740946</v>
      </c>
      <c r="AD5" s="147">
        <v>33.165617</v>
      </c>
      <c r="AE5" s="147">
        <v>34.94094</v>
      </c>
      <c r="AF5" s="147">
        <v>41.918659</v>
      </c>
      <c r="AG5" s="147">
        <v>31.128872</v>
      </c>
      <c r="AH5" s="146"/>
      <c r="AI5" s="146"/>
      <c r="AJ5" s="146"/>
      <c r="AK5" s="146"/>
      <c r="AL5" s="146"/>
    </row>
    <row r="6" spans="13:40" ht="14.25">
      <c r="M6" s="64"/>
      <c r="O6" s="146"/>
      <c r="P6" s="146"/>
      <c r="Q6" s="146"/>
      <c r="R6" s="146"/>
      <c r="S6" s="146"/>
      <c r="T6" s="146" t="s">
        <v>33</v>
      </c>
      <c r="U6" s="146">
        <v>2013</v>
      </c>
      <c r="V6" s="147">
        <v>31.675444</v>
      </c>
      <c r="W6" s="147">
        <v>23.455881</v>
      </c>
      <c r="X6" s="147">
        <v>30.18329</v>
      </c>
      <c r="Y6" s="147">
        <v>28.164213</v>
      </c>
      <c r="Z6" s="147">
        <v>39.596317</v>
      </c>
      <c r="AA6" s="147">
        <v>31.373385</v>
      </c>
      <c r="AB6" s="147">
        <v>33.645507</v>
      </c>
      <c r="AC6" s="147">
        <v>36.73082</v>
      </c>
      <c r="AD6" s="147">
        <v>27.123791</v>
      </c>
      <c r="AE6" s="147">
        <v>45.488216</v>
      </c>
      <c r="AF6" s="147">
        <v>43.195421</v>
      </c>
      <c r="AG6" s="147">
        <v>29.175772</v>
      </c>
      <c r="AH6" s="146"/>
      <c r="AI6" s="147"/>
      <c r="AJ6" s="146"/>
      <c r="AK6" s="146"/>
      <c r="AL6" s="146"/>
      <c r="AM6" s="146"/>
      <c r="AN6" s="146"/>
    </row>
    <row r="7" spans="15:40" ht="14.25">
      <c r="O7" s="146"/>
      <c r="P7" s="146"/>
      <c r="Q7" s="146"/>
      <c r="R7" s="146"/>
      <c r="S7" s="146"/>
      <c r="T7" s="146" t="s">
        <v>33</v>
      </c>
      <c r="U7" s="146">
        <v>2014</v>
      </c>
      <c r="V7" s="147">
        <v>28.276974</v>
      </c>
      <c r="W7" s="147">
        <v>25.482768</v>
      </c>
      <c r="X7" s="147">
        <v>32.5546782592</v>
      </c>
      <c r="Y7" s="147">
        <v>41.9365742803</v>
      </c>
      <c r="Z7" s="147">
        <v>33.6729839392</v>
      </c>
      <c r="AA7" s="147">
        <v>32.1182413581</v>
      </c>
      <c r="AB7" s="147">
        <v>40.7649889934</v>
      </c>
      <c r="AC7" s="147">
        <v>35.2607572501</v>
      </c>
      <c r="AD7" s="147">
        <v>33.7503054631</v>
      </c>
      <c r="AE7" s="147">
        <v>40.907380897699994</v>
      </c>
      <c r="AF7" s="147">
        <v>38.472562892</v>
      </c>
      <c r="AG7" s="147">
        <v>30.369624494</v>
      </c>
      <c r="AH7" s="147"/>
      <c r="AI7" s="147"/>
      <c r="AJ7" s="147"/>
      <c r="AK7" s="147"/>
      <c r="AL7" s="146"/>
      <c r="AM7" s="146"/>
      <c r="AN7" s="146"/>
    </row>
    <row r="8" spans="15:40" ht="14.25">
      <c r="O8" s="146"/>
      <c r="P8" s="146"/>
      <c r="Q8" s="146"/>
      <c r="R8" s="146"/>
      <c r="S8" s="146"/>
      <c r="T8" s="146" t="s">
        <v>33</v>
      </c>
      <c r="U8" s="146">
        <v>2015</v>
      </c>
      <c r="V8" s="147">
        <v>34.9048730951</v>
      </c>
      <c r="W8" s="147">
        <v>25.3827261529</v>
      </c>
      <c r="X8" s="2">
        <v>29.0988840425</v>
      </c>
      <c r="Y8" s="2">
        <v>37.928668652199995</v>
      </c>
      <c r="Z8" s="2">
        <v>32.560458396899996</v>
      </c>
      <c r="AA8" s="2">
        <v>37.2452115853</v>
      </c>
      <c r="AB8" s="2">
        <v>46.664839737</v>
      </c>
      <c r="AC8" s="2">
        <v>38.2406393092</v>
      </c>
      <c r="AD8" s="2">
        <v>38.3633034797</v>
      </c>
      <c r="AE8" s="147"/>
      <c r="AF8" s="147"/>
      <c r="AG8" s="147"/>
      <c r="AH8" s="146"/>
      <c r="AI8" s="147"/>
      <c r="AJ8" s="147"/>
      <c r="AK8" s="147"/>
      <c r="AL8" s="146"/>
      <c r="AM8" s="146"/>
      <c r="AN8" s="146"/>
    </row>
    <row r="9" spans="15:40" ht="14.25">
      <c r="O9" s="146"/>
      <c r="P9" s="146"/>
      <c r="Q9" s="146"/>
      <c r="R9" s="146"/>
      <c r="S9" s="146"/>
      <c r="T9" s="146" t="s">
        <v>34</v>
      </c>
      <c r="U9" s="146">
        <v>2012</v>
      </c>
      <c r="V9" s="147">
        <v>101.821304</v>
      </c>
      <c r="W9" s="147">
        <v>72.734895</v>
      </c>
      <c r="X9" s="147">
        <v>101.974823</v>
      </c>
      <c r="Y9" s="147">
        <v>108.005459</v>
      </c>
      <c r="Z9" s="147">
        <v>125.73855</v>
      </c>
      <c r="AA9" s="147">
        <v>114.355967</v>
      </c>
      <c r="AB9" s="147">
        <v>119.375132</v>
      </c>
      <c r="AC9" s="147">
        <v>121.692721</v>
      </c>
      <c r="AD9" s="147">
        <v>109.279986</v>
      </c>
      <c r="AE9" s="147">
        <v>118.225306</v>
      </c>
      <c r="AF9" s="147">
        <v>138.209768</v>
      </c>
      <c r="AG9" s="147">
        <v>106.07702</v>
      </c>
      <c r="AH9" s="146"/>
      <c r="AI9" s="148"/>
      <c r="AJ9" s="148"/>
      <c r="AK9" s="148"/>
      <c r="AL9" s="146"/>
      <c r="AM9" s="146"/>
      <c r="AN9" s="146"/>
    </row>
    <row r="10" spans="15:40" ht="14.25">
      <c r="O10" s="146"/>
      <c r="P10" s="146"/>
      <c r="Q10" s="146"/>
      <c r="R10" s="146"/>
      <c r="S10" s="146"/>
      <c r="T10" s="146" t="s">
        <v>34</v>
      </c>
      <c r="U10" s="146">
        <v>2013</v>
      </c>
      <c r="V10" s="147">
        <v>108.47304</v>
      </c>
      <c r="W10" s="147">
        <v>77.514047</v>
      </c>
      <c r="X10" s="147">
        <v>101.391496</v>
      </c>
      <c r="Y10" s="147">
        <v>94.923038</v>
      </c>
      <c r="Z10" s="147">
        <v>131.630796</v>
      </c>
      <c r="AA10" s="147">
        <v>104.337802</v>
      </c>
      <c r="AB10" s="147">
        <v>113.990952</v>
      </c>
      <c r="AC10" s="147">
        <v>127.862265</v>
      </c>
      <c r="AD10" s="147">
        <v>94.030875</v>
      </c>
      <c r="AE10" s="147">
        <v>159.784514</v>
      </c>
      <c r="AF10" s="147">
        <v>146.173706</v>
      </c>
      <c r="AG10" s="147">
        <v>101.204651</v>
      </c>
      <c r="AH10" s="146"/>
      <c r="AI10" s="149"/>
      <c r="AJ10" s="149"/>
      <c r="AK10" s="149"/>
      <c r="AL10" s="146"/>
      <c r="AM10" s="146"/>
      <c r="AN10" s="146"/>
    </row>
    <row r="11" spans="15:40" ht="14.25">
      <c r="O11" s="146"/>
      <c r="P11" s="146"/>
      <c r="Q11" s="146"/>
      <c r="R11" s="146"/>
      <c r="S11" s="146"/>
      <c r="T11" s="146" t="s">
        <v>34</v>
      </c>
      <c r="U11" s="146">
        <v>2014</v>
      </c>
      <c r="V11" s="147">
        <v>101.68283</v>
      </c>
      <c r="W11" s="147">
        <v>87.527706</v>
      </c>
      <c r="X11" s="147">
        <v>114.92724726</v>
      </c>
      <c r="Y11" s="147">
        <v>128.99948523</v>
      </c>
      <c r="Z11" s="147">
        <v>117.64567787</v>
      </c>
      <c r="AA11" s="147">
        <v>111.74471423</v>
      </c>
      <c r="AB11" s="147">
        <v>141.65832786</v>
      </c>
      <c r="AC11" s="147">
        <v>124.17841256999999</v>
      </c>
      <c r="AD11" s="147">
        <v>115.03598058</v>
      </c>
      <c r="AE11" s="147">
        <v>142.62257968</v>
      </c>
      <c r="AF11" s="147">
        <v>130.92452089</v>
      </c>
      <c r="AG11" s="147">
        <v>104.9875169</v>
      </c>
      <c r="AH11" s="146"/>
      <c r="AI11" s="147"/>
      <c r="AJ11" s="146"/>
      <c r="AK11" s="146"/>
      <c r="AL11" s="146"/>
      <c r="AM11" s="146"/>
      <c r="AN11" s="146"/>
    </row>
    <row r="12" spans="15:40" ht="14.25">
      <c r="O12" s="146"/>
      <c r="P12" s="146"/>
      <c r="Q12" s="146"/>
      <c r="R12" s="146"/>
      <c r="S12" s="146"/>
      <c r="T12" s="146" t="s">
        <v>34</v>
      </c>
      <c r="U12" s="146">
        <v>2015</v>
      </c>
      <c r="V12" s="147">
        <v>123.23412343000001</v>
      </c>
      <c r="W12" s="147">
        <v>83.25020361</v>
      </c>
      <c r="X12" s="2">
        <v>97.75125905</v>
      </c>
      <c r="Y12" s="2">
        <v>120.0734835</v>
      </c>
      <c r="Z12" s="2">
        <v>106.12081146</v>
      </c>
      <c r="AA12" s="2">
        <v>118.85837778</v>
      </c>
      <c r="AB12" s="2">
        <v>152.77117166</v>
      </c>
      <c r="AC12" s="2">
        <v>121.62339209000001</v>
      </c>
      <c r="AD12" s="2">
        <v>125.82162653</v>
      </c>
      <c r="AE12" s="147"/>
      <c r="AF12" s="147"/>
      <c r="AG12" s="147"/>
      <c r="AH12" s="146"/>
      <c r="AI12" s="148"/>
      <c r="AJ12" s="146"/>
      <c r="AK12" s="146"/>
      <c r="AL12" s="146"/>
      <c r="AM12" s="146"/>
      <c r="AN12" s="146"/>
    </row>
    <row r="13" spans="15:40" ht="14.25">
      <c r="O13" s="146"/>
      <c r="P13" s="146"/>
      <c r="Q13" s="146"/>
      <c r="R13" s="146"/>
      <c r="S13" s="147"/>
      <c r="T13" s="146"/>
      <c r="U13" s="146"/>
      <c r="V13" s="146"/>
      <c r="W13" s="146"/>
      <c r="X13" s="146"/>
      <c r="Y13" s="146"/>
      <c r="Z13" s="146"/>
      <c r="AA13" s="146"/>
      <c r="AB13" s="146"/>
      <c r="AC13" s="146"/>
      <c r="AD13" s="146"/>
      <c r="AE13" s="147"/>
      <c r="AF13" s="147"/>
      <c r="AG13" s="146"/>
      <c r="AH13" s="146"/>
      <c r="AI13" s="149"/>
      <c r="AJ13" s="146"/>
      <c r="AK13" s="146"/>
      <c r="AL13" s="146"/>
      <c r="AM13" s="146"/>
      <c r="AN13" s="146"/>
    </row>
    <row r="14" spans="15:40" ht="14.25">
      <c r="O14" s="146"/>
      <c r="P14" s="146"/>
      <c r="Q14" s="146"/>
      <c r="R14" s="146"/>
      <c r="S14" s="147"/>
      <c r="T14" s="146"/>
      <c r="U14" s="146"/>
      <c r="V14" s="146" t="s">
        <v>31</v>
      </c>
      <c r="W14" s="146"/>
      <c r="X14" s="146"/>
      <c r="Y14" s="146"/>
      <c r="Z14" s="146"/>
      <c r="AA14" s="146"/>
      <c r="AB14" s="146"/>
      <c r="AC14" s="146"/>
      <c r="AD14" s="146"/>
      <c r="AE14" s="147"/>
      <c r="AF14" s="147"/>
      <c r="AG14" s="146"/>
      <c r="AH14" s="146"/>
      <c r="AI14" s="146"/>
      <c r="AJ14" s="146"/>
      <c r="AK14" s="146"/>
      <c r="AL14" s="146"/>
      <c r="AM14" s="146"/>
      <c r="AN14" s="146"/>
    </row>
    <row r="15" spans="15:40" ht="14.25">
      <c r="O15" s="146"/>
      <c r="P15" s="146"/>
      <c r="Q15" s="146"/>
      <c r="R15" s="146"/>
      <c r="S15" s="147"/>
      <c r="T15" s="147"/>
      <c r="U15" s="146"/>
      <c r="V15" s="146" t="s">
        <v>16</v>
      </c>
      <c r="W15" s="146"/>
      <c r="X15" s="146"/>
      <c r="Y15" s="146"/>
      <c r="Z15" s="146"/>
      <c r="AA15" s="146"/>
      <c r="AB15" s="146"/>
      <c r="AC15" s="146"/>
      <c r="AD15" s="146"/>
      <c r="AE15" s="146"/>
      <c r="AF15" s="146"/>
      <c r="AG15" s="146"/>
      <c r="AH15" s="146"/>
      <c r="AI15" s="146"/>
      <c r="AJ15" s="146"/>
      <c r="AK15" s="146"/>
      <c r="AL15" s="146"/>
      <c r="AM15" s="146"/>
      <c r="AN15" s="146"/>
    </row>
    <row r="16" spans="15:40" ht="14.25">
      <c r="O16" s="146"/>
      <c r="P16" s="146"/>
      <c r="Q16" s="147"/>
      <c r="S16" s="2">
        <v>38.3633034797</v>
      </c>
      <c r="T16" s="147"/>
      <c r="U16" s="146"/>
      <c r="V16" s="146" t="s">
        <v>17</v>
      </c>
      <c r="W16" s="146" t="s">
        <v>18</v>
      </c>
      <c r="X16" s="146" t="s">
        <v>19</v>
      </c>
      <c r="Y16" s="146" t="s">
        <v>20</v>
      </c>
      <c r="Z16" s="146" t="s">
        <v>21</v>
      </c>
      <c r="AA16" s="146" t="s">
        <v>22</v>
      </c>
      <c r="AB16" s="146" t="s">
        <v>23</v>
      </c>
      <c r="AC16" s="146" t="s">
        <v>24</v>
      </c>
      <c r="AD16" s="146" t="s">
        <v>25</v>
      </c>
      <c r="AE16" s="146" t="s">
        <v>26</v>
      </c>
      <c r="AF16" s="146" t="s">
        <v>27</v>
      </c>
      <c r="AG16" s="146" t="s">
        <v>28</v>
      </c>
      <c r="AH16" s="146"/>
      <c r="AI16" s="146"/>
      <c r="AJ16" s="146"/>
      <c r="AK16" s="146"/>
      <c r="AL16" s="146"/>
      <c r="AM16" s="146"/>
      <c r="AN16" s="146"/>
    </row>
    <row r="17" spans="15:40" ht="14.25">
      <c r="O17" s="146"/>
      <c r="P17" s="146"/>
      <c r="Q17" s="147"/>
      <c r="S17" s="2">
        <v>125.82162653</v>
      </c>
      <c r="T17" s="148"/>
      <c r="U17" s="146">
        <v>2012</v>
      </c>
      <c r="V17" s="148">
        <v>3.376319925394299</v>
      </c>
      <c r="W17" s="148">
        <v>3.256646258887789</v>
      </c>
      <c r="X17" s="148">
        <v>3.3065787656152823</v>
      </c>
      <c r="Y17" s="148">
        <v>3.2777326168167344</v>
      </c>
      <c r="Z17" s="148">
        <v>3.2875089976791343</v>
      </c>
      <c r="AA17" s="148">
        <v>3.2726997390991666</v>
      </c>
      <c r="AB17" s="148">
        <v>3.3652002622471238</v>
      </c>
      <c r="AC17" s="148">
        <v>3.404854504970294</v>
      </c>
      <c r="AD17" s="148">
        <v>3.294978230014536</v>
      </c>
      <c r="AE17" s="148">
        <v>3.3835754275643417</v>
      </c>
      <c r="AF17" s="148">
        <v>3.297094212865922</v>
      </c>
      <c r="AG17" s="148">
        <v>3.4076731081036282</v>
      </c>
      <c r="AH17" s="146"/>
      <c r="AI17" s="146"/>
      <c r="AJ17" s="146"/>
      <c r="AK17" s="146"/>
      <c r="AL17" s="146"/>
      <c r="AM17" s="146"/>
      <c r="AN17" s="146"/>
    </row>
    <row r="18" spans="15:40" ht="14.25">
      <c r="O18" s="146"/>
      <c r="P18" s="146"/>
      <c r="Q18" s="148"/>
      <c r="S18" s="4">
        <v>3.27973910267083</v>
      </c>
      <c r="T18" s="149"/>
      <c r="U18" s="146">
        <v>2013</v>
      </c>
      <c r="V18" s="148">
        <v>3.4245152175293896</v>
      </c>
      <c r="W18" s="148">
        <v>3.304674294689677</v>
      </c>
      <c r="X18" s="148">
        <v>3.3591929839325005</v>
      </c>
      <c r="Y18" s="148">
        <v>3.3703422850835563</v>
      </c>
      <c r="Z18" s="148">
        <v>3.3243191784730888</v>
      </c>
      <c r="AA18" s="148">
        <v>3.3256788198021985</v>
      </c>
      <c r="AB18" s="148">
        <v>3.387999235678035</v>
      </c>
      <c r="AC18" s="148">
        <v>3.4810620890031854</v>
      </c>
      <c r="AD18" s="148">
        <v>3.466730553999623</v>
      </c>
      <c r="AE18" s="148">
        <v>3.5126573000796513</v>
      </c>
      <c r="AF18" s="148">
        <v>3.384009291170006</v>
      </c>
      <c r="AG18" s="148">
        <v>3.468790851532566</v>
      </c>
      <c r="AH18" s="146"/>
      <c r="AI18" s="146"/>
      <c r="AJ18" s="146"/>
      <c r="AK18" s="146"/>
      <c r="AL18" s="146"/>
      <c r="AM18" s="146"/>
      <c r="AN18" s="146"/>
    </row>
    <row r="19" spans="15:40" ht="14.25">
      <c r="O19" s="146"/>
      <c r="P19" s="146"/>
      <c r="Q19" s="149"/>
      <c r="S19" s="1">
        <v>2268.6939294904932</v>
      </c>
      <c r="T19" s="427"/>
      <c r="U19" s="146">
        <v>2014</v>
      </c>
      <c r="V19" s="148">
        <v>3.5959586764835585</v>
      </c>
      <c r="W19" s="148">
        <v>3.4347801620294938</v>
      </c>
      <c r="X19" s="148">
        <v>3.5302836153056245</v>
      </c>
      <c r="Y19" s="148">
        <v>3.0760615869045465</v>
      </c>
      <c r="Z19" s="148">
        <v>3.4937704981067683</v>
      </c>
      <c r="AA19" s="148">
        <v>3.4791666512531125</v>
      </c>
      <c r="AB19" s="148">
        <v>3.4749997818700504</v>
      </c>
      <c r="AC19" s="148">
        <v>3.5217171227837945</v>
      </c>
      <c r="AD19" s="148">
        <v>3.4084426496753206</v>
      </c>
      <c r="AE19" s="148">
        <v>3.4864754611561777</v>
      </c>
      <c r="AF19" s="148">
        <v>3.403062105779922</v>
      </c>
      <c r="AG19" s="148">
        <v>3.456990945697796</v>
      </c>
      <c r="AH19" s="146"/>
      <c r="AI19" s="146"/>
      <c r="AJ19" s="146"/>
      <c r="AK19" s="146"/>
      <c r="AL19" s="146"/>
      <c r="AM19" s="146"/>
      <c r="AN19" s="146"/>
    </row>
    <row r="20" spans="15:40" ht="14.25">
      <c r="O20" s="146"/>
      <c r="P20" s="146"/>
      <c r="Q20" s="146"/>
      <c r="R20" s="146"/>
      <c r="S20" s="428"/>
      <c r="T20" s="428"/>
      <c r="U20" s="146">
        <v>2015</v>
      </c>
      <c r="V20" s="148">
        <v>3.5305707341849586</v>
      </c>
      <c r="W20" s="148">
        <v>3.2797975721173116</v>
      </c>
      <c r="X20" s="4">
        <v>3.3592786206931735</v>
      </c>
      <c r="Y20" s="4">
        <v>3.1657711110573166</v>
      </c>
      <c r="Z20" s="4">
        <v>3.259192796564053</v>
      </c>
      <c r="AA20" s="4">
        <v>3.1912391612486157</v>
      </c>
      <c r="AB20" s="4">
        <v>3.2737961283272026</v>
      </c>
      <c r="AC20" s="4">
        <v>3.180474863576343</v>
      </c>
      <c r="AD20" s="4">
        <v>3.27973910267083</v>
      </c>
      <c r="AE20" s="148"/>
      <c r="AF20" s="148"/>
      <c r="AG20" s="148"/>
      <c r="AH20" s="146"/>
      <c r="AI20" s="146"/>
      <c r="AJ20" s="146"/>
      <c r="AK20" s="146"/>
      <c r="AL20" s="146"/>
      <c r="AM20" s="146"/>
      <c r="AN20" s="146"/>
    </row>
    <row r="21" spans="15:40" ht="14.25">
      <c r="O21" s="146"/>
      <c r="P21" s="146"/>
      <c r="Q21" s="146"/>
      <c r="R21" s="146"/>
      <c r="S21" s="428"/>
      <c r="T21" s="146"/>
      <c r="U21" s="146"/>
      <c r="V21" s="147"/>
      <c r="W21" s="147"/>
      <c r="X21" s="147"/>
      <c r="Y21" s="147"/>
      <c r="Z21" s="147"/>
      <c r="AA21" s="147"/>
      <c r="AB21" s="147"/>
      <c r="AC21" s="147"/>
      <c r="AD21" s="147"/>
      <c r="AE21" s="148"/>
      <c r="AF21" s="146"/>
      <c r="AG21" s="147"/>
      <c r="AH21" s="146"/>
      <c r="AI21" s="146"/>
      <c r="AJ21" s="146"/>
      <c r="AK21" s="146"/>
      <c r="AL21" s="146"/>
      <c r="AM21" s="146"/>
      <c r="AN21" s="146"/>
    </row>
    <row r="22" spans="15:40" ht="14.25">
      <c r="O22" s="146"/>
      <c r="P22" s="146"/>
      <c r="Q22" s="146"/>
      <c r="R22" s="146"/>
      <c r="S22" s="427"/>
      <c r="T22" s="146"/>
      <c r="U22" s="146"/>
      <c r="V22" s="146" t="s">
        <v>32</v>
      </c>
      <c r="W22" s="146"/>
      <c r="X22" s="146"/>
      <c r="Y22" s="146"/>
      <c r="Z22" s="146"/>
      <c r="AA22" s="146"/>
      <c r="AB22" s="146"/>
      <c r="AC22" s="146"/>
      <c r="AD22" s="146"/>
      <c r="AE22" s="149"/>
      <c r="AF22" s="146"/>
      <c r="AG22" s="146"/>
      <c r="AH22" s="146"/>
      <c r="AI22" s="146"/>
      <c r="AJ22" s="146"/>
      <c r="AK22" s="146"/>
      <c r="AL22" s="146"/>
      <c r="AM22" s="146"/>
      <c r="AN22" s="146"/>
    </row>
    <row r="23" spans="15:40" ht="14.25">
      <c r="O23" s="146"/>
      <c r="P23" s="146"/>
      <c r="Q23" s="146"/>
      <c r="R23" s="146"/>
      <c r="S23" s="427"/>
      <c r="T23" s="146"/>
      <c r="U23" s="146"/>
      <c r="V23" s="146" t="s">
        <v>16</v>
      </c>
      <c r="W23" s="146"/>
      <c r="X23" s="146"/>
      <c r="Y23" s="146"/>
      <c r="Z23" s="146"/>
      <c r="AA23" s="146"/>
      <c r="AB23" s="146"/>
      <c r="AC23" s="146"/>
      <c r="AD23" s="146"/>
      <c r="AE23" s="146"/>
      <c r="AF23" s="146"/>
      <c r="AG23" s="146"/>
      <c r="AH23" s="146"/>
      <c r="AI23" s="146"/>
      <c r="AJ23" s="146"/>
      <c r="AK23" s="146"/>
      <c r="AL23" s="146"/>
      <c r="AM23" s="146"/>
      <c r="AN23" s="146"/>
    </row>
    <row r="24" spans="15:40" ht="14.25">
      <c r="O24" s="146"/>
      <c r="P24" s="146"/>
      <c r="Q24" s="146"/>
      <c r="R24" s="146"/>
      <c r="S24" s="427"/>
      <c r="T24" s="146"/>
      <c r="U24" s="146"/>
      <c r="V24" s="146" t="s">
        <v>17</v>
      </c>
      <c r="W24" s="146" t="s">
        <v>18</v>
      </c>
      <c r="X24" s="146" t="s">
        <v>19</v>
      </c>
      <c r="Y24" s="146" t="s">
        <v>20</v>
      </c>
      <c r="Z24" s="146" t="s">
        <v>21</v>
      </c>
      <c r="AA24" s="146" t="s">
        <v>22</v>
      </c>
      <c r="AB24" s="146" t="s">
        <v>23</v>
      </c>
      <c r="AC24" s="146" t="s">
        <v>24</v>
      </c>
      <c r="AD24" s="146" t="s">
        <v>25</v>
      </c>
      <c r="AE24" s="146" t="s">
        <v>26</v>
      </c>
      <c r="AF24" s="146" t="s">
        <v>27</v>
      </c>
      <c r="AG24" s="146" t="s">
        <v>28</v>
      </c>
      <c r="AH24" s="146"/>
      <c r="AI24" s="146"/>
      <c r="AJ24" s="146"/>
      <c r="AK24" s="146"/>
      <c r="AL24" s="146"/>
      <c r="AM24" s="146"/>
      <c r="AN24" s="146"/>
    </row>
    <row r="25" spans="15:40" ht="14.25">
      <c r="O25" s="146"/>
      <c r="P25" s="146"/>
      <c r="Q25" s="146"/>
      <c r="R25" s="146"/>
      <c r="S25" s="428"/>
      <c r="T25" s="146"/>
      <c r="U25" s="146">
        <v>2012</v>
      </c>
      <c r="V25" s="149">
        <v>1692.6842313971779</v>
      </c>
      <c r="W25" s="149">
        <v>1568.0426071918814</v>
      </c>
      <c r="X25" s="149">
        <v>1605.0133328296579</v>
      </c>
      <c r="Y25" s="149">
        <v>1592.978051772933</v>
      </c>
      <c r="Z25" s="149">
        <v>1634.1878476563209</v>
      </c>
      <c r="AA25" s="149">
        <v>1654.7751690807115</v>
      </c>
      <c r="AB25" s="149">
        <v>1655.4429650072277</v>
      </c>
      <c r="AC25" s="149">
        <v>1637.7009683456617</v>
      </c>
      <c r="AD25" s="149">
        <v>1565.0158099100042</v>
      </c>
      <c r="AE25" s="149">
        <v>1608.4164152469855</v>
      </c>
      <c r="AF25" s="149">
        <v>1584.4845658769761</v>
      </c>
      <c r="AG25" s="149">
        <v>1625.903070069484</v>
      </c>
      <c r="AH25" s="146"/>
      <c r="AI25" s="146"/>
      <c r="AJ25" s="146"/>
      <c r="AK25" s="146"/>
      <c r="AL25" s="146"/>
      <c r="AM25" s="146"/>
      <c r="AN25" s="146"/>
    </row>
    <row r="26" spans="15:40" ht="14.25">
      <c r="O26" s="146"/>
      <c r="P26" s="146"/>
      <c r="Q26" s="146"/>
      <c r="R26" s="146"/>
      <c r="S26" s="428"/>
      <c r="T26" s="146"/>
      <c r="U26" s="146">
        <v>2013</v>
      </c>
      <c r="V26" s="149">
        <v>1618.6656078696167</v>
      </c>
      <c r="W26" s="149">
        <v>1560.929856353722</v>
      </c>
      <c r="X26" s="149">
        <v>1587.151501048428</v>
      </c>
      <c r="Y26" s="149">
        <v>1591.2734064793501</v>
      </c>
      <c r="Z26" s="149">
        <v>1594.2769916121238</v>
      </c>
      <c r="AA26" s="149">
        <v>1672.4506216903276</v>
      </c>
      <c r="AB26" s="149">
        <v>1710.8040940479805</v>
      </c>
      <c r="AC26" s="149">
        <v>1784.357616202143</v>
      </c>
      <c r="AD26" s="149">
        <v>1749.2082356315898</v>
      </c>
      <c r="AE26" s="149">
        <v>1759.1739024528902</v>
      </c>
      <c r="AF26" s="149">
        <v>1757.1468244400257</v>
      </c>
      <c r="AG26" s="149">
        <v>1836.5513163439173</v>
      </c>
      <c r="AH26" s="146"/>
      <c r="AI26" s="146"/>
      <c r="AJ26" s="146"/>
      <c r="AK26" s="146"/>
      <c r="AL26" s="146"/>
      <c r="AM26" s="146"/>
      <c r="AN26" s="146"/>
    </row>
    <row r="27" spans="15:40" ht="14.25">
      <c r="O27" s="146"/>
      <c r="P27" s="146"/>
      <c r="Q27" s="146"/>
      <c r="R27" s="146"/>
      <c r="S27" s="428"/>
      <c r="T27" s="146"/>
      <c r="U27" s="146">
        <v>2014</v>
      </c>
      <c r="V27" s="149">
        <v>1931.1376880319654</v>
      </c>
      <c r="W27" s="149">
        <v>1904.2764696307715</v>
      </c>
      <c r="X27" s="149">
        <v>1992.880403676178</v>
      </c>
      <c r="Y27" s="149">
        <v>1706.1067985607376</v>
      </c>
      <c r="Z27" s="149">
        <v>1940.440134648499</v>
      </c>
      <c r="AA27" s="149">
        <v>1924.1879081420461</v>
      </c>
      <c r="AB27" s="149">
        <v>1939.779628237681</v>
      </c>
      <c r="AC27" s="149">
        <v>2039.250299947956</v>
      </c>
      <c r="AD27" s="149">
        <v>2022.8084593028127</v>
      </c>
      <c r="AE27" s="149">
        <v>2056.9507925729217</v>
      </c>
      <c r="AF27" s="149">
        <v>2016.1781751903727</v>
      </c>
      <c r="AG27" s="149">
        <v>2118.858890437093</v>
      </c>
      <c r="AH27" s="146"/>
      <c r="AI27" s="146"/>
      <c r="AJ27" s="146"/>
      <c r="AK27" s="146"/>
      <c r="AL27" s="146"/>
      <c r="AM27" s="146"/>
      <c r="AN27" s="146"/>
    </row>
    <row r="28" spans="15:40" ht="14.25">
      <c r="O28" s="146"/>
      <c r="P28" s="146"/>
      <c r="Q28" s="146"/>
      <c r="R28" s="146"/>
      <c r="S28" s="428"/>
      <c r="T28" s="146"/>
      <c r="U28" s="146">
        <v>2015</v>
      </c>
      <c r="V28" s="149">
        <v>2192.1666745627826</v>
      </c>
      <c r="W28" s="149">
        <v>2045.347361923798</v>
      </c>
      <c r="X28" s="1">
        <v>2111.3066131056594</v>
      </c>
      <c r="Y28" s="1">
        <v>1946.0944751002642</v>
      </c>
      <c r="Z28" s="1">
        <v>1980.2855431923188</v>
      </c>
      <c r="AA28" s="1">
        <v>2010.4487591950156</v>
      </c>
      <c r="AB28" s="1">
        <v>2128.4258148706476</v>
      </c>
      <c r="AC28" s="1">
        <v>2188.548363124153</v>
      </c>
      <c r="AD28" s="1">
        <v>2268.6939294904932</v>
      </c>
      <c r="AE28" s="149"/>
      <c r="AF28" s="149"/>
      <c r="AG28" s="149"/>
      <c r="AH28" s="146"/>
      <c r="AI28" s="146"/>
      <c r="AJ28" s="146"/>
      <c r="AK28" s="146"/>
      <c r="AL28" s="146"/>
      <c r="AM28" s="146"/>
      <c r="AN28" s="146"/>
    </row>
    <row r="29" spans="15:40" ht="14.25">
      <c r="O29" s="146"/>
      <c r="P29" s="146"/>
      <c r="Q29" s="146"/>
      <c r="R29" s="146"/>
      <c r="S29" s="428"/>
      <c r="T29" s="146"/>
      <c r="U29" s="146"/>
      <c r="V29" s="150"/>
      <c r="W29" s="150"/>
      <c r="X29" s="150"/>
      <c r="Y29" s="150"/>
      <c r="Z29" s="150"/>
      <c r="AA29" s="150"/>
      <c r="AB29" s="150"/>
      <c r="AC29" s="150"/>
      <c r="AD29" s="150"/>
      <c r="AE29" s="150"/>
      <c r="AF29" s="150"/>
      <c r="AG29" s="150"/>
      <c r="AH29" s="146"/>
      <c r="AI29" s="146"/>
      <c r="AJ29" s="146"/>
      <c r="AK29" s="146"/>
      <c r="AL29" s="146"/>
      <c r="AM29" s="146"/>
      <c r="AN29" s="146"/>
    </row>
    <row r="30" spans="15:40" ht="14.25">
      <c r="O30" s="146"/>
      <c r="P30" s="146"/>
      <c r="Q30" s="146"/>
      <c r="R30" s="146"/>
      <c r="S30" s="428"/>
      <c r="T30" s="146"/>
      <c r="U30" s="146"/>
      <c r="V30" s="147"/>
      <c r="W30" s="147"/>
      <c r="X30" s="147"/>
      <c r="Y30" s="147"/>
      <c r="Z30" s="147"/>
      <c r="AA30" s="147"/>
      <c r="AB30" s="146"/>
      <c r="AC30" s="147"/>
      <c r="AD30" s="147"/>
      <c r="AE30" s="147"/>
      <c r="AF30" s="147"/>
      <c r="AG30" s="147"/>
      <c r="AH30" s="146"/>
      <c r="AI30" s="146"/>
      <c r="AJ30" s="146"/>
      <c r="AK30" s="146"/>
      <c r="AL30" s="146"/>
      <c r="AM30" s="146"/>
      <c r="AN30" s="146"/>
    </row>
    <row r="31" spans="15:40" ht="14.25">
      <c r="O31" s="146"/>
      <c r="P31" s="146"/>
      <c r="Q31" s="146"/>
      <c r="R31" s="146"/>
      <c r="S31" s="428"/>
      <c r="T31" s="146"/>
      <c r="U31" s="146"/>
      <c r="V31" s="147"/>
      <c r="W31" s="147"/>
      <c r="X31" s="147"/>
      <c r="Y31" s="147"/>
      <c r="Z31" s="147"/>
      <c r="AA31" s="147"/>
      <c r="AB31" s="146"/>
      <c r="AC31" s="147"/>
      <c r="AD31" s="147"/>
      <c r="AE31" s="147"/>
      <c r="AF31" s="147"/>
      <c r="AG31" s="147"/>
      <c r="AH31" s="146"/>
      <c r="AI31" s="146"/>
      <c r="AJ31" s="146"/>
      <c r="AK31" s="146"/>
      <c r="AL31" s="146"/>
      <c r="AM31" s="146"/>
      <c r="AN31" s="146"/>
    </row>
    <row r="32" spans="15:40" ht="14.25">
      <c r="O32" s="146"/>
      <c r="P32" s="146"/>
      <c r="Q32" s="146"/>
      <c r="R32" s="146"/>
      <c r="S32" s="428"/>
      <c r="T32" s="146"/>
      <c r="U32" s="146"/>
      <c r="V32" s="146"/>
      <c r="W32" s="146"/>
      <c r="X32" s="146"/>
      <c r="Y32" s="148"/>
      <c r="Z32" s="146"/>
      <c r="AA32" s="146"/>
      <c r="AB32" s="146"/>
      <c r="AC32" s="146"/>
      <c r="AD32" s="146"/>
      <c r="AE32" s="146"/>
      <c r="AF32" s="146"/>
      <c r="AG32" s="146"/>
      <c r="AH32" s="146"/>
      <c r="AI32" s="146"/>
      <c r="AJ32" s="146"/>
      <c r="AK32" s="146"/>
      <c r="AL32" s="146"/>
      <c r="AM32" s="146"/>
      <c r="AN32" s="146"/>
    </row>
    <row r="33" spans="15:38" ht="14.25">
      <c r="O33" s="146"/>
      <c r="P33" s="146"/>
      <c r="Q33" s="146"/>
      <c r="R33" s="146"/>
      <c r="S33" s="146"/>
      <c r="T33" s="146"/>
      <c r="U33" s="146"/>
      <c r="V33" s="146"/>
      <c r="W33" s="146"/>
      <c r="X33" s="146"/>
      <c r="Y33" s="149"/>
      <c r="Z33" s="146"/>
      <c r="AA33" s="146"/>
      <c r="AB33" s="146"/>
      <c r="AC33" s="146"/>
      <c r="AD33" s="146"/>
      <c r="AE33" s="146"/>
      <c r="AF33" s="146"/>
      <c r="AG33" s="146"/>
      <c r="AH33" s="146"/>
      <c r="AI33" s="146"/>
      <c r="AJ33" s="146"/>
      <c r="AK33" s="146"/>
      <c r="AL33" s="146"/>
    </row>
    <row r="34" spans="15:38" s="64" customFormat="1" ht="14.25">
      <c r="O34" s="146"/>
      <c r="P34" s="146"/>
      <c r="Q34" s="146"/>
      <c r="R34" s="146"/>
      <c r="S34" s="427"/>
      <c r="T34" s="146"/>
      <c r="U34" s="146"/>
      <c r="V34" s="146"/>
      <c r="W34" s="146"/>
      <c r="X34" s="146"/>
      <c r="Y34" s="146"/>
      <c r="Z34" s="146"/>
      <c r="AA34" s="146"/>
      <c r="AB34" s="146"/>
      <c r="AC34" s="146"/>
      <c r="AD34" s="146"/>
      <c r="AE34" s="146"/>
      <c r="AF34" s="146"/>
      <c r="AG34" s="146"/>
      <c r="AH34" s="146"/>
      <c r="AI34" s="146"/>
      <c r="AJ34" s="146"/>
      <c r="AK34" s="146"/>
      <c r="AL34" s="146"/>
    </row>
    <row r="35" spans="15:38" ht="14.25">
      <c r="O35" s="146"/>
      <c r="P35" s="146"/>
      <c r="Q35" s="146"/>
      <c r="R35" s="146"/>
      <c r="S35" s="427"/>
      <c r="T35" s="146"/>
      <c r="U35" s="146"/>
      <c r="V35" s="146"/>
      <c r="W35" s="146"/>
      <c r="X35" s="146"/>
      <c r="Y35" s="146"/>
      <c r="Z35" s="146"/>
      <c r="AA35" s="146"/>
      <c r="AB35" s="146"/>
      <c r="AC35" s="146"/>
      <c r="AD35" s="146"/>
      <c r="AE35" s="146"/>
      <c r="AF35" s="146"/>
      <c r="AG35" s="146"/>
      <c r="AH35" s="146"/>
      <c r="AI35" s="146"/>
      <c r="AJ35" s="146"/>
      <c r="AK35" s="146"/>
      <c r="AL35" s="146"/>
    </row>
    <row r="36" spans="15:38" ht="14.25">
      <c r="O36" s="146"/>
      <c r="P36" s="146"/>
      <c r="Q36" s="146"/>
      <c r="R36" s="146"/>
      <c r="S36" s="427"/>
      <c r="T36" s="146"/>
      <c r="U36" s="146"/>
      <c r="V36" s="146"/>
      <c r="W36" s="146"/>
      <c r="X36" s="146"/>
      <c r="Y36" s="146"/>
      <c r="Z36" s="146"/>
      <c r="AA36" s="146"/>
      <c r="AB36" s="146"/>
      <c r="AC36" s="146"/>
      <c r="AD36" s="146"/>
      <c r="AE36" s="146"/>
      <c r="AF36" s="146"/>
      <c r="AG36" s="146"/>
      <c r="AH36" s="146"/>
      <c r="AI36" s="146"/>
      <c r="AJ36" s="146"/>
      <c r="AK36" s="146"/>
      <c r="AL36" s="146"/>
    </row>
    <row r="37" spans="15:38" ht="14.25">
      <c r="O37" s="146"/>
      <c r="P37" s="146"/>
      <c r="Q37" s="146"/>
      <c r="R37" s="146"/>
      <c r="S37" s="429"/>
      <c r="T37" s="146"/>
      <c r="U37" s="146"/>
      <c r="V37" s="146"/>
      <c r="W37" s="146"/>
      <c r="X37" s="146"/>
      <c r="Y37" s="146"/>
      <c r="Z37" s="146"/>
      <c r="AA37" s="146"/>
      <c r="AB37" s="146"/>
      <c r="AC37" s="146"/>
      <c r="AD37" s="146"/>
      <c r="AE37" s="146"/>
      <c r="AF37" s="146"/>
      <c r="AG37" s="146"/>
      <c r="AH37" s="146"/>
      <c r="AI37" s="146"/>
      <c r="AJ37" s="146"/>
      <c r="AK37" s="146"/>
      <c r="AL37" s="146"/>
    </row>
    <row r="38" spans="15:38" ht="14.25">
      <c r="O38" s="146"/>
      <c r="P38" s="146"/>
      <c r="Q38" s="146"/>
      <c r="R38" s="146"/>
      <c r="S38" s="428"/>
      <c r="T38" s="146"/>
      <c r="U38" s="146"/>
      <c r="V38" s="146"/>
      <c r="W38" s="146"/>
      <c r="X38" s="146"/>
      <c r="Y38" s="146"/>
      <c r="Z38" s="146"/>
      <c r="AA38" s="146"/>
      <c r="AB38" s="146"/>
      <c r="AC38" s="146"/>
      <c r="AD38" s="146"/>
      <c r="AE38" s="146"/>
      <c r="AF38" s="146"/>
      <c r="AG38" s="146"/>
      <c r="AH38" s="146"/>
      <c r="AI38" s="146"/>
      <c r="AJ38" s="146"/>
      <c r="AK38" s="146"/>
      <c r="AL38" s="146"/>
    </row>
    <row r="39" spans="15:38" ht="14.25">
      <c r="O39" s="146"/>
      <c r="P39" s="146"/>
      <c r="Q39" s="146"/>
      <c r="R39" s="146"/>
      <c r="S39" s="428"/>
      <c r="T39" s="146"/>
      <c r="U39" s="146"/>
      <c r="V39" s="146"/>
      <c r="W39" s="146"/>
      <c r="X39" s="146"/>
      <c r="Y39" s="146"/>
      <c r="Z39" s="146"/>
      <c r="AA39" s="146"/>
      <c r="AB39" s="146"/>
      <c r="AC39" s="146"/>
      <c r="AD39" s="146"/>
      <c r="AE39" s="146"/>
      <c r="AF39" s="146"/>
      <c r="AG39" s="146"/>
      <c r="AH39" s="146"/>
      <c r="AI39" s="146"/>
      <c r="AJ39" s="146"/>
      <c r="AK39" s="146"/>
      <c r="AL39" s="146"/>
    </row>
    <row r="40" spans="15:38" ht="14.25">
      <c r="O40" s="146"/>
      <c r="P40" s="146"/>
      <c r="Q40" s="146"/>
      <c r="R40" s="146"/>
      <c r="S40" s="428"/>
      <c r="T40" s="146"/>
      <c r="U40" s="146"/>
      <c r="V40" s="146"/>
      <c r="W40" s="146"/>
      <c r="X40" s="146"/>
      <c r="Y40" s="146"/>
      <c r="Z40" s="146"/>
      <c r="AA40" s="146"/>
      <c r="AB40" s="146"/>
      <c r="AC40" s="146"/>
      <c r="AD40" s="146"/>
      <c r="AE40" s="146"/>
      <c r="AF40" s="146"/>
      <c r="AG40" s="146"/>
      <c r="AH40" s="146"/>
      <c r="AI40" s="146"/>
      <c r="AJ40" s="146"/>
      <c r="AK40" s="146"/>
      <c r="AL40" s="146"/>
    </row>
    <row r="41" spans="15:38" ht="14.25">
      <c r="O41" s="146"/>
      <c r="P41" s="146"/>
      <c r="Q41" s="146"/>
      <c r="R41" s="146"/>
      <c r="S41" s="429"/>
      <c r="T41" s="146"/>
      <c r="U41" s="146"/>
      <c r="V41" s="146"/>
      <c r="W41" s="146"/>
      <c r="X41" s="146"/>
      <c r="Y41" s="146"/>
      <c r="Z41" s="146"/>
      <c r="AA41" s="146"/>
      <c r="AB41" s="146"/>
      <c r="AC41" s="146"/>
      <c r="AD41" s="146"/>
      <c r="AE41" s="146"/>
      <c r="AF41" s="146"/>
      <c r="AG41" s="146"/>
      <c r="AH41" s="146"/>
      <c r="AI41" s="146"/>
      <c r="AJ41" s="146"/>
      <c r="AK41" s="146"/>
      <c r="AL41" s="146"/>
    </row>
    <row r="42" spans="15:38" ht="14.25">
      <c r="O42" s="146"/>
      <c r="P42" s="146"/>
      <c r="Q42" s="146"/>
      <c r="R42" s="146"/>
      <c r="S42" s="428"/>
      <c r="T42" s="146"/>
      <c r="U42" s="146"/>
      <c r="V42" s="146"/>
      <c r="W42" s="146"/>
      <c r="X42" s="146"/>
      <c r="Y42" s="146"/>
      <c r="Z42" s="146"/>
      <c r="AA42" s="146"/>
      <c r="AB42" s="146"/>
      <c r="AC42" s="146"/>
      <c r="AD42" s="146"/>
      <c r="AE42" s="146"/>
      <c r="AF42" s="146"/>
      <c r="AG42" s="146"/>
      <c r="AH42" s="146"/>
      <c r="AI42" s="146"/>
      <c r="AJ42" s="146"/>
      <c r="AK42" s="146"/>
      <c r="AL42" s="146"/>
    </row>
    <row r="43" spans="15:38" ht="14.25">
      <c r="O43" s="146"/>
      <c r="P43" s="146"/>
      <c r="Q43" s="146"/>
      <c r="R43" s="146"/>
      <c r="S43" s="428"/>
      <c r="T43" s="146"/>
      <c r="U43" s="146"/>
      <c r="V43" s="146"/>
      <c r="W43" s="146"/>
      <c r="X43" s="146"/>
      <c r="Y43" s="146"/>
      <c r="Z43" s="146"/>
      <c r="AA43" s="146"/>
      <c r="AB43" s="146"/>
      <c r="AC43" s="146"/>
      <c r="AD43" s="146"/>
      <c r="AE43" s="146"/>
      <c r="AF43" s="146"/>
      <c r="AG43" s="146"/>
      <c r="AH43" s="146"/>
      <c r="AI43" s="146"/>
      <c r="AJ43" s="146"/>
      <c r="AK43" s="146"/>
      <c r="AL43" s="146"/>
    </row>
    <row r="44" spans="15:38" ht="14.25">
      <c r="O44" s="146"/>
      <c r="P44" s="146"/>
      <c r="Q44" s="146"/>
      <c r="R44" s="146"/>
      <c r="S44" s="428"/>
      <c r="T44" s="146"/>
      <c r="U44" s="146"/>
      <c r="V44" s="148"/>
      <c r="W44" s="148"/>
      <c r="X44" s="148"/>
      <c r="Y44" s="148"/>
      <c r="Z44" s="148"/>
      <c r="AA44" s="148"/>
      <c r="AB44" s="148"/>
      <c r="AC44" s="148"/>
      <c r="AD44" s="148"/>
      <c r="AE44" s="148"/>
      <c r="AF44" s="148"/>
      <c r="AG44" s="148"/>
      <c r="AH44" s="146"/>
      <c r="AI44" s="146"/>
      <c r="AJ44" s="146"/>
      <c r="AK44" s="146"/>
      <c r="AL44" s="146"/>
    </row>
    <row r="45" spans="15:38" ht="14.25">
      <c r="O45" s="146"/>
      <c r="P45" s="146"/>
      <c r="Q45" s="146"/>
      <c r="R45" s="146"/>
      <c r="S45" s="429"/>
      <c r="T45" s="146"/>
      <c r="U45" s="146"/>
      <c r="V45" s="148"/>
      <c r="W45" s="148"/>
      <c r="X45" s="148"/>
      <c r="Y45" s="148"/>
      <c r="Z45" s="148"/>
      <c r="AA45" s="148"/>
      <c r="AB45" s="148"/>
      <c r="AC45" s="148"/>
      <c r="AD45" s="148"/>
      <c r="AE45" s="148"/>
      <c r="AF45" s="148"/>
      <c r="AG45" s="148"/>
      <c r="AH45" s="146"/>
      <c r="AI45" s="146"/>
      <c r="AJ45" s="146"/>
      <c r="AK45" s="146"/>
      <c r="AL45" s="146"/>
    </row>
    <row r="46" spans="15:38" ht="14.25">
      <c r="O46" s="146"/>
      <c r="P46" s="146"/>
      <c r="Q46" s="146"/>
      <c r="R46" s="146"/>
      <c r="S46" s="429"/>
      <c r="T46" s="146"/>
      <c r="U46" s="146"/>
      <c r="V46" s="148"/>
      <c r="W46" s="148"/>
      <c r="X46" s="148"/>
      <c r="Y46" s="148"/>
      <c r="Z46" s="148"/>
      <c r="AA46" s="148"/>
      <c r="AB46" s="148"/>
      <c r="AC46" s="148"/>
      <c r="AD46" s="148"/>
      <c r="AE46" s="148"/>
      <c r="AF46" s="148"/>
      <c r="AG46" s="148"/>
      <c r="AH46" s="146"/>
      <c r="AI46" s="146"/>
      <c r="AJ46" s="146"/>
      <c r="AK46" s="146"/>
      <c r="AL46" s="146"/>
    </row>
    <row r="47" spans="15:38" ht="14.25">
      <c r="O47" s="146"/>
      <c r="P47" s="146"/>
      <c r="Q47" s="146"/>
      <c r="R47" s="146"/>
      <c r="S47" s="429"/>
      <c r="T47" s="146"/>
      <c r="U47" s="146"/>
      <c r="V47" s="146"/>
      <c r="W47" s="146"/>
      <c r="X47" s="146"/>
      <c r="Y47" s="146"/>
      <c r="Z47" s="146"/>
      <c r="AA47" s="146"/>
      <c r="AB47" s="146"/>
      <c r="AC47" s="146"/>
      <c r="AD47" s="146"/>
      <c r="AE47" s="146"/>
      <c r="AF47" s="146"/>
      <c r="AG47" s="146"/>
      <c r="AH47" s="146"/>
      <c r="AI47" s="146"/>
      <c r="AJ47" s="146"/>
      <c r="AK47" s="146"/>
      <c r="AL47" s="146"/>
    </row>
    <row r="48" spans="8:38" ht="14.25">
      <c r="H48" s="115"/>
      <c r="I48" s="115"/>
      <c r="O48" s="146"/>
      <c r="P48" s="146"/>
      <c r="Q48" s="146"/>
      <c r="R48" s="146"/>
      <c r="S48" s="429"/>
      <c r="T48" s="146"/>
      <c r="U48" s="146"/>
      <c r="V48" s="146"/>
      <c r="W48" s="146"/>
      <c r="X48" s="146"/>
      <c r="Y48" s="146"/>
      <c r="Z48" s="146"/>
      <c r="AA48" s="146"/>
      <c r="AB48" s="146"/>
      <c r="AC48" s="146"/>
      <c r="AD48" s="146"/>
      <c r="AE48" s="146"/>
      <c r="AF48" s="146"/>
      <c r="AG48" s="146"/>
      <c r="AH48" s="146"/>
      <c r="AI48" s="146"/>
      <c r="AJ48" s="146"/>
      <c r="AK48" s="146"/>
      <c r="AL48" s="146"/>
    </row>
    <row r="49" spans="10:38" ht="14.25">
      <c r="J49" s="64"/>
      <c r="O49" s="146"/>
      <c r="P49" s="146"/>
      <c r="Q49" s="146"/>
      <c r="R49" s="146"/>
      <c r="S49" s="146"/>
      <c r="T49" s="146"/>
      <c r="U49" s="146"/>
      <c r="V49" s="148"/>
      <c r="W49" s="148"/>
      <c r="X49" s="148"/>
      <c r="Y49" s="148"/>
      <c r="Z49" s="148"/>
      <c r="AA49" s="148"/>
      <c r="AB49" s="148"/>
      <c r="AC49" s="148"/>
      <c r="AD49" s="148"/>
      <c r="AE49" s="148"/>
      <c r="AF49" s="148"/>
      <c r="AG49" s="148"/>
      <c r="AH49" s="146"/>
      <c r="AI49" s="146"/>
      <c r="AJ49" s="146"/>
      <c r="AK49" s="146"/>
      <c r="AL49" s="146"/>
    </row>
    <row r="50" spans="15:38" s="64" customFormat="1" ht="14.25">
      <c r="O50" s="146"/>
      <c r="P50" s="146"/>
      <c r="Q50" s="146"/>
      <c r="R50" s="146"/>
      <c r="S50" s="146"/>
      <c r="T50" s="146"/>
      <c r="U50" s="146"/>
      <c r="V50" s="148"/>
      <c r="W50" s="148"/>
      <c r="X50" s="148"/>
      <c r="Y50" s="148"/>
      <c r="Z50" s="148"/>
      <c r="AA50" s="148"/>
      <c r="AB50" s="148"/>
      <c r="AC50" s="148"/>
      <c r="AD50" s="148"/>
      <c r="AE50" s="148"/>
      <c r="AF50" s="148"/>
      <c r="AG50" s="148"/>
      <c r="AH50" s="146"/>
      <c r="AI50" s="146"/>
      <c r="AJ50" s="146"/>
      <c r="AK50" s="146"/>
      <c r="AL50" s="146"/>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4"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261"/>
    </row>
    <row r="101" ht="14.25">
      <c r="S101" s="261"/>
    </row>
    <row r="102" ht="14.25">
      <c r="S102" s="261"/>
    </row>
    <row r="103" ht="14.25">
      <c r="S103" s="263"/>
    </row>
    <row r="104" ht="14.25">
      <c r="S104" s="263"/>
    </row>
    <row r="105" ht="14.25">
      <c r="S105" s="263"/>
    </row>
    <row r="106" ht="14.25">
      <c r="S106" s="263"/>
    </row>
    <row r="107" ht="14.25">
      <c r="S107" s="261"/>
    </row>
    <row r="108" ht="14.25">
      <c r="S108" s="261"/>
    </row>
    <row r="109" ht="14.25">
      <c r="S109" s="263"/>
    </row>
    <row r="110" ht="14.25">
      <c r="S110" s="263"/>
    </row>
    <row r="111" ht="14.25">
      <c r="S111" s="263"/>
    </row>
    <row r="112" ht="14.25">
      <c r="S112" s="263"/>
    </row>
    <row r="113" ht="14.25">
      <c r="S113" s="261"/>
    </row>
    <row r="114" ht="14.25">
      <c r="S114" s="261"/>
    </row>
    <row r="115" ht="14.25">
      <c r="S115" s="263"/>
    </row>
    <row r="116" ht="14.25">
      <c r="S116" s="263"/>
    </row>
    <row r="117" ht="14.25">
      <c r="S117" s="263"/>
    </row>
    <row r="118" ht="14.25">
      <c r="S118" s="263"/>
    </row>
    <row r="119" ht="14.25">
      <c r="S119" s="261"/>
    </row>
    <row r="120" ht="14.25">
      <c r="S120" s="264"/>
    </row>
    <row r="121" ht="14.25">
      <c r="S121" s="265"/>
    </row>
    <row r="122" ht="14.25">
      <c r="S122" s="265"/>
    </row>
    <row r="123" ht="14.25">
      <c r="S123" s="264"/>
    </row>
    <row r="124" ht="14.25">
      <c r="S124" s="264"/>
    </row>
    <row r="125" ht="14.25">
      <c r="S125" s="264"/>
    </row>
    <row r="126" ht="14.25">
      <c r="S126" s="264"/>
    </row>
    <row r="127" ht="14.25">
      <c r="S127" s="264"/>
    </row>
    <row r="128" ht="14.25">
      <c r="S128" s="264"/>
    </row>
    <row r="129" ht="14.25">
      <c r="S129" s="261"/>
    </row>
    <row r="130" ht="14.25">
      <c r="S130" s="261"/>
    </row>
    <row r="131" ht="14.25">
      <c r="S131" s="261"/>
    </row>
    <row r="132" ht="14.25">
      <c r="S132" s="261"/>
    </row>
    <row r="133" ht="14.25">
      <c r="S133" s="262"/>
    </row>
    <row r="134" ht="14.25">
      <c r="S134" s="262"/>
    </row>
    <row r="135" ht="14.25">
      <c r="S135" s="26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K1:AO149"/>
  <sheetViews>
    <sheetView view="pageBreakPreview" zoomScaleSheetLayoutView="100" zoomScalePageLayoutView="0" workbookViewId="0" topLeftCell="A1">
      <selection activeCell="Y26" sqref="Y26"/>
    </sheetView>
  </sheetViews>
  <sheetFormatPr defaultColWidth="11.00390625" defaultRowHeight="14.25"/>
  <cols>
    <col min="1" max="7" width="11.00390625" style="21" customWidth="1"/>
    <col min="8" max="8" width="1.625" style="21" customWidth="1"/>
    <col min="9" max="14" width="11.00390625" style="21" customWidth="1"/>
    <col min="15" max="15" width="11.00390625" style="64" customWidth="1"/>
    <col min="16" max="16" width="6.875" style="64" bestFit="1" customWidth="1"/>
    <col min="17" max="28" width="11.00390625" style="64" customWidth="1"/>
    <col min="29" max="16384" width="11.00390625" style="21" customWidth="1"/>
  </cols>
  <sheetData>
    <row r="1" spans="11:41" ht="14.25">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row>
    <row r="2" spans="11:41" ht="14.25">
      <c r="K2" s="146"/>
      <c r="L2" s="146"/>
      <c r="M2" s="146"/>
      <c r="N2" s="146"/>
      <c r="O2" s="146"/>
      <c r="P2" s="146"/>
      <c r="Q2" s="146" t="s">
        <v>29</v>
      </c>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row>
    <row r="3" spans="11:41" ht="14.25">
      <c r="K3" s="146"/>
      <c r="L3" s="146"/>
      <c r="M3" s="146"/>
      <c r="N3" s="146"/>
      <c r="O3" s="146"/>
      <c r="P3" s="146"/>
      <c r="Q3" s="146" t="s">
        <v>17</v>
      </c>
      <c r="R3" s="146" t="s">
        <v>18</v>
      </c>
      <c r="S3" s="146" t="s">
        <v>19</v>
      </c>
      <c r="T3" s="146" t="s">
        <v>20</v>
      </c>
      <c r="U3" s="146" t="s">
        <v>21</v>
      </c>
      <c r="V3" s="146" t="s">
        <v>22</v>
      </c>
      <c r="W3" s="146" t="s">
        <v>23</v>
      </c>
      <c r="X3" s="146" t="s">
        <v>24</v>
      </c>
      <c r="Y3" s="146" t="s">
        <v>25</v>
      </c>
      <c r="Z3" s="146" t="s">
        <v>26</v>
      </c>
      <c r="AA3" s="146" t="s">
        <v>27</v>
      </c>
      <c r="AB3" s="146" t="s">
        <v>28</v>
      </c>
      <c r="AC3" s="146"/>
      <c r="AD3" s="146"/>
      <c r="AE3" s="146"/>
      <c r="AF3" s="146"/>
      <c r="AG3" s="146"/>
      <c r="AH3" s="146"/>
      <c r="AI3" s="146"/>
      <c r="AJ3" s="146"/>
      <c r="AK3" s="146"/>
      <c r="AL3" s="146"/>
      <c r="AM3" s="146"/>
      <c r="AN3" s="146"/>
      <c r="AO3" s="146"/>
    </row>
    <row r="4" spans="11:41" ht="14.25">
      <c r="K4" s="146"/>
      <c r="L4" s="146"/>
      <c r="M4" s="146"/>
      <c r="N4" s="146"/>
      <c r="O4" s="146" t="s">
        <v>33</v>
      </c>
      <c r="P4" s="146">
        <v>2012</v>
      </c>
      <c r="Q4" s="147">
        <v>27.922406</v>
      </c>
      <c r="R4" s="147">
        <v>22.511683</v>
      </c>
      <c r="S4" s="147">
        <v>23.087792</v>
      </c>
      <c r="T4" s="147">
        <v>22.876887</v>
      </c>
      <c r="U4" s="147">
        <v>16.567141</v>
      </c>
      <c r="V4" s="147">
        <v>17.291431</v>
      </c>
      <c r="W4" s="147">
        <v>14.09379</v>
      </c>
      <c r="X4" s="147">
        <v>15.041493</v>
      </c>
      <c r="Y4" s="147">
        <v>21.967481</v>
      </c>
      <c r="Z4" s="147">
        <v>20.837553</v>
      </c>
      <c r="AA4" s="147">
        <v>37.561832</v>
      </c>
      <c r="AB4" s="147">
        <v>50.934058</v>
      </c>
      <c r="AC4" s="146"/>
      <c r="AD4" s="146"/>
      <c r="AE4" s="146"/>
      <c r="AF4" s="146"/>
      <c r="AG4" s="146"/>
      <c r="AH4" s="146"/>
      <c r="AI4" s="146"/>
      <c r="AJ4" s="146"/>
      <c r="AK4" s="146"/>
      <c r="AL4" s="146"/>
      <c r="AM4" s="146"/>
      <c r="AN4" s="146"/>
      <c r="AO4" s="146"/>
    </row>
    <row r="5" spans="11:41" ht="14.25">
      <c r="K5" s="146"/>
      <c r="L5" s="146"/>
      <c r="M5" s="146"/>
      <c r="N5" s="146"/>
      <c r="O5" s="146" t="s">
        <v>33</v>
      </c>
      <c r="P5" s="146">
        <v>2013</v>
      </c>
      <c r="Q5" s="147">
        <v>40.639736</v>
      </c>
      <c r="R5" s="147">
        <v>40.413071</v>
      </c>
      <c r="S5" s="147">
        <v>50.77156</v>
      </c>
      <c r="T5" s="147">
        <v>25.887282</v>
      </c>
      <c r="U5" s="147">
        <v>36.721922</v>
      </c>
      <c r="V5" s="147">
        <v>38.455431</v>
      </c>
      <c r="W5" s="147">
        <v>33.710782</v>
      </c>
      <c r="X5" s="147">
        <v>26.070371</v>
      </c>
      <c r="Y5" s="147">
        <v>24.982069</v>
      </c>
      <c r="Z5" s="147">
        <v>36.953795</v>
      </c>
      <c r="AA5" s="147">
        <v>29.656211</v>
      </c>
      <c r="AB5" s="147">
        <v>26.094753</v>
      </c>
      <c r="AC5" s="146"/>
      <c r="AD5" s="146"/>
      <c r="AE5" s="146"/>
      <c r="AF5" s="146"/>
      <c r="AG5" s="146"/>
      <c r="AH5" s="146"/>
      <c r="AI5" s="146"/>
      <c r="AJ5" s="146"/>
      <c r="AK5" s="146"/>
      <c r="AL5" s="146"/>
      <c r="AM5" s="146"/>
      <c r="AN5" s="146"/>
      <c r="AO5" s="146"/>
    </row>
    <row r="6" spans="11:41" ht="14.25">
      <c r="K6" s="146"/>
      <c r="L6" s="146"/>
      <c r="M6" s="146"/>
      <c r="N6" s="146"/>
      <c r="O6" s="146" t="s">
        <v>33</v>
      </c>
      <c r="P6" s="146">
        <v>2014</v>
      </c>
      <c r="Q6" s="147">
        <v>22.982177</v>
      </c>
      <c r="R6" s="147">
        <v>24.978984</v>
      </c>
      <c r="S6" s="147">
        <v>26.373285</v>
      </c>
      <c r="T6" s="147">
        <v>41.0721502</v>
      </c>
      <c r="U6" s="147">
        <v>36.642887439999996</v>
      </c>
      <c r="V6" s="147">
        <v>29.606734600000003</v>
      </c>
      <c r="W6" s="147">
        <v>17.6023302</v>
      </c>
      <c r="X6" s="147">
        <v>20.625039</v>
      </c>
      <c r="Y6" s="147">
        <v>21.893324</v>
      </c>
      <c r="Z6" s="147">
        <v>37.98037</v>
      </c>
      <c r="AA6" s="147">
        <v>25.997088</v>
      </c>
      <c r="AB6" s="147">
        <v>23.707962</v>
      </c>
      <c r="AC6" s="147"/>
      <c r="AD6" s="146"/>
      <c r="AE6" s="147"/>
      <c r="AF6" s="146"/>
      <c r="AG6" s="146"/>
      <c r="AH6" s="146"/>
      <c r="AI6" s="146"/>
      <c r="AJ6" s="146"/>
      <c r="AK6" s="146"/>
      <c r="AL6" s="146"/>
      <c r="AM6" s="146"/>
      <c r="AN6" s="146"/>
      <c r="AO6" s="146"/>
    </row>
    <row r="7" spans="11:41" ht="14.25">
      <c r="K7" s="146"/>
      <c r="L7" s="146"/>
      <c r="M7" s="146"/>
      <c r="N7" s="146"/>
      <c r="O7" s="146" t="s">
        <v>33</v>
      </c>
      <c r="P7" s="146">
        <v>2015</v>
      </c>
      <c r="Q7" s="147">
        <v>23.894335</v>
      </c>
      <c r="R7" s="2">
        <v>26.725077</v>
      </c>
      <c r="S7" s="2">
        <v>39.878123</v>
      </c>
      <c r="T7" s="2">
        <v>37.9827065</v>
      </c>
      <c r="U7" s="2">
        <v>31.65351</v>
      </c>
      <c r="V7" s="2">
        <v>26.765411</v>
      </c>
      <c r="W7" s="2">
        <v>33.0349458</v>
      </c>
      <c r="X7" s="2">
        <v>30.1794025</v>
      </c>
      <c r="Y7" s="2">
        <v>29.328636</v>
      </c>
      <c r="Z7" s="147"/>
      <c r="AA7" s="147"/>
      <c r="AB7" s="147"/>
      <c r="AC7" s="147"/>
      <c r="AD7" s="146"/>
      <c r="AE7" s="147"/>
      <c r="AF7" s="146"/>
      <c r="AG7" s="146"/>
      <c r="AH7" s="146"/>
      <c r="AI7" s="146"/>
      <c r="AJ7" s="146"/>
      <c r="AK7" s="146"/>
      <c r="AL7" s="146"/>
      <c r="AM7" s="146"/>
      <c r="AN7" s="146"/>
      <c r="AO7" s="146"/>
    </row>
    <row r="8" spans="11:41" ht="14.25">
      <c r="K8" s="146"/>
      <c r="L8" s="146"/>
      <c r="M8" s="146"/>
      <c r="N8" s="146"/>
      <c r="O8" s="146" t="s">
        <v>34</v>
      </c>
      <c r="P8" s="146">
        <v>2012</v>
      </c>
      <c r="Q8" s="147">
        <v>35.230023</v>
      </c>
      <c r="R8" s="147">
        <v>25.563029</v>
      </c>
      <c r="S8" s="147">
        <v>26.971621</v>
      </c>
      <c r="T8" s="147">
        <v>27.916299</v>
      </c>
      <c r="U8" s="147">
        <v>21.710452</v>
      </c>
      <c r="V8" s="147">
        <v>22.168013</v>
      </c>
      <c r="W8" s="147">
        <v>18.036404</v>
      </c>
      <c r="X8" s="147">
        <v>18.46122</v>
      </c>
      <c r="Y8" s="147">
        <v>24.518344</v>
      </c>
      <c r="Z8" s="147">
        <v>25.425734</v>
      </c>
      <c r="AA8" s="147">
        <v>37.3045</v>
      </c>
      <c r="AB8" s="147">
        <v>46.622043</v>
      </c>
      <c r="AC8" s="146"/>
      <c r="AD8" s="146"/>
      <c r="AE8" s="148"/>
      <c r="AF8" s="146"/>
      <c r="AG8" s="146"/>
      <c r="AH8" s="146"/>
      <c r="AI8" s="146"/>
      <c r="AJ8" s="146"/>
      <c r="AK8" s="146"/>
      <c r="AL8" s="146"/>
      <c r="AM8" s="146"/>
      <c r="AN8" s="146"/>
      <c r="AO8" s="146"/>
    </row>
    <row r="9" spans="11:41" ht="14.25">
      <c r="K9" s="146"/>
      <c r="L9" s="146"/>
      <c r="M9" s="146"/>
      <c r="N9" s="146"/>
      <c r="O9" s="146" t="s">
        <v>34</v>
      </c>
      <c r="P9" s="146">
        <v>2013</v>
      </c>
      <c r="Q9" s="147">
        <v>41.611787</v>
      </c>
      <c r="R9" s="147">
        <v>40.070729</v>
      </c>
      <c r="S9" s="147">
        <v>44.123027</v>
      </c>
      <c r="T9" s="147">
        <v>27.984159</v>
      </c>
      <c r="U9" s="147">
        <v>35.645103</v>
      </c>
      <c r="V9" s="147">
        <v>32.025402</v>
      </c>
      <c r="W9" s="147">
        <v>30.297642</v>
      </c>
      <c r="X9" s="147">
        <v>25.621785</v>
      </c>
      <c r="Y9" s="147">
        <v>23.581359</v>
      </c>
      <c r="Z9" s="147">
        <v>35.986281</v>
      </c>
      <c r="AA9" s="147">
        <v>29.092676</v>
      </c>
      <c r="AB9" s="147">
        <v>24.913375</v>
      </c>
      <c r="AC9" s="146"/>
      <c r="AD9" s="146"/>
      <c r="AE9" s="149"/>
      <c r="AF9" s="146"/>
      <c r="AG9" s="146"/>
      <c r="AH9" s="146"/>
      <c r="AI9" s="146"/>
      <c r="AJ9" s="146"/>
      <c r="AK9" s="146"/>
      <c r="AL9" s="146"/>
      <c r="AM9" s="146"/>
      <c r="AN9" s="146"/>
      <c r="AO9" s="146"/>
    </row>
    <row r="10" spans="11:41" ht="14.25">
      <c r="K10" s="146"/>
      <c r="L10" s="146"/>
      <c r="M10" s="146"/>
      <c r="N10" s="146"/>
      <c r="O10" s="146" t="s">
        <v>34</v>
      </c>
      <c r="P10" s="146">
        <v>2014</v>
      </c>
      <c r="Q10" s="147">
        <v>21.335693</v>
      </c>
      <c r="R10" s="147">
        <v>23.409189</v>
      </c>
      <c r="S10" s="147">
        <v>24.7022006</v>
      </c>
      <c r="T10" s="147">
        <v>36.31971807</v>
      </c>
      <c r="U10" s="147">
        <v>31.72174075</v>
      </c>
      <c r="V10" s="147">
        <v>27.162771399999997</v>
      </c>
      <c r="W10" s="147">
        <v>17.68231745</v>
      </c>
      <c r="X10" s="147">
        <v>20.31168847</v>
      </c>
      <c r="Y10" s="147">
        <v>20.56793791</v>
      </c>
      <c r="Z10" s="147">
        <v>30.22347887</v>
      </c>
      <c r="AA10" s="147">
        <v>24.00593969</v>
      </c>
      <c r="AB10" s="147">
        <v>19.35299034</v>
      </c>
      <c r="AC10" s="147"/>
      <c r="AD10" s="146"/>
      <c r="AE10" s="146"/>
      <c r="AF10" s="146"/>
      <c r="AG10" s="146"/>
      <c r="AH10" s="146"/>
      <c r="AI10" s="146"/>
      <c r="AJ10" s="146"/>
      <c r="AK10" s="146"/>
      <c r="AL10" s="146"/>
      <c r="AM10" s="146"/>
      <c r="AN10" s="146"/>
      <c r="AO10" s="146"/>
    </row>
    <row r="11" spans="11:41" ht="14.25">
      <c r="K11" s="146"/>
      <c r="L11" s="146"/>
      <c r="M11" s="146"/>
      <c r="N11" s="146"/>
      <c r="O11" s="146" t="s">
        <v>34</v>
      </c>
      <c r="P11" s="146">
        <v>2015</v>
      </c>
      <c r="Q11" s="147">
        <v>21.5465217</v>
      </c>
      <c r="R11" s="2">
        <v>22.06495741</v>
      </c>
      <c r="S11" s="2">
        <v>28.16700719</v>
      </c>
      <c r="T11" s="2">
        <v>29.23386534</v>
      </c>
      <c r="U11" s="2">
        <v>24.45746061</v>
      </c>
      <c r="V11" s="2">
        <v>21.094378489999997</v>
      </c>
      <c r="W11" s="2">
        <v>27.87590607</v>
      </c>
      <c r="X11" s="2">
        <v>23.09125459</v>
      </c>
      <c r="Y11" s="2">
        <v>21.97213923</v>
      </c>
      <c r="Z11" s="147"/>
      <c r="AA11" s="147"/>
      <c r="AB11" s="147"/>
      <c r="AC11" s="147"/>
      <c r="AD11" s="146"/>
      <c r="AE11" s="146"/>
      <c r="AF11" s="146"/>
      <c r="AG11" s="146"/>
      <c r="AH11" s="146"/>
      <c r="AI11" s="146"/>
      <c r="AJ11" s="146"/>
      <c r="AK11" s="146"/>
      <c r="AL11" s="146"/>
      <c r="AM11" s="146"/>
      <c r="AN11" s="146"/>
      <c r="AO11" s="146"/>
    </row>
    <row r="12" spans="11:41" ht="14.25">
      <c r="K12" s="146"/>
      <c r="L12" s="146"/>
      <c r="M12" s="146"/>
      <c r="N12" s="146"/>
      <c r="O12" s="146"/>
      <c r="P12" s="146"/>
      <c r="Q12" s="147"/>
      <c r="R12" s="147"/>
      <c r="S12" s="147"/>
      <c r="T12" s="147"/>
      <c r="U12" s="147"/>
      <c r="V12" s="148"/>
      <c r="W12" s="147"/>
      <c r="X12" s="147"/>
      <c r="Y12" s="147"/>
      <c r="Z12" s="147"/>
      <c r="AA12" s="147"/>
      <c r="AB12" s="147"/>
      <c r="AC12" s="146"/>
      <c r="AD12" s="146"/>
      <c r="AE12" s="146"/>
      <c r="AF12" s="146"/>
      <c r="AG12" s="146"/>
      <c r="AH12" s="146"/>
      <c r="AI12" s="146"/>
      <c r="AJ12" s="146"/>
      <c r="AK12" s="146"/>
      <c r="AL12" s="146"/>
      <c r="AM12" s="146"/>
      <c r="AN12" s="146"/>
      <c r="AO12" s="146"/>
    </row>
    <row r="13" spans="11:41" ht="14.25">
      <c r="K13" s="146"/>
      <c r="L13" s="146"/>
      <c r="M13" s="146"/>
      <c r="N13" s="146"/>
      <c r="O13" s="147"/>
      <c r="P13" s="146"/>
      <c r="Q13" s="146" t="s">
        <v>31</v>
      </c>
      <c r="R13" s="146"/>
      <c r="S13" s="146"/>
      <c r="T13" s="146"/>
      <c r="U13" s="146"/>
      <c r="V13" s="149"/>
      <c r="W13" s="146"/>
      <c r="X13" s="146"/>
      <c r="Y13" s="146"/>
      <c r="Z13" s="146"/>
      <c r="AA13" s="146"/>
      <c r="AB13" s="146"/>
      <c r="AC13" s="146"/>
      <c r="AD13" s="147"/>
      <c r="AE13" s="147"/>
      <c r="AF13" s="147"/>
      <c r="AG13" s="146"/>
      <c r="AH13" s="146"/>
      <c r="AI13" s="146"/>
      <c r="AJ13" s="146"/>
      <c r="AK13" s="146"/>
      <c r="AL13" s="146"/>
      <c r="AM13" s="146"/>
      <c r="AN13" s="146"/>
      <c r="AO13" s="146"/>
    </row>
    <row r="14" spans="11:41" ht="14.25">
      <c r="K14" s="146"/>
      <c r="L14" s="146"/>
      <c r="M14" s="147"/>
      <c r="N14" s="147"/>
      <c r="O14" s="147"/>
      <c r="P14" s="146"/>
      <c r="Q14" s="146" t="s">
        <v>11</v>
      </c>
      <c r="R14" s="146"/>
      <c r="S14" s="146"/>
      <c r="T14" s="146"/>
      <c r="U14" s="146"/>
      <c r="V14" s="146"/>
      <c r="W14" s="146"/>
      <c r="X14" s="146"/>
      <c r="Y14" s="146"/>
      <c r="Z14" s="146"/>
      <c r="AA14" s="146"/>
      <c r="AB14" s="146"/>
      <c r="AC14" s="146"/>
      <c r="AD14" s="147"/>
      <c r="AE14" s="147"/>
      <c r="AF14" s="147"/>
      <c r="AG14" s="146"/>
      <c r="AH14" s="146"/>
      <c r="AI14" s="146"/>
      <c r="AJ14" s="146"/>
      <c r="AK14" s="146"/>
      <c r="AL14" s="146"/>
      <c r="AM14" s="146"/>
      <c r="AN14" s="146"/>
      <c r="AO14" s="146"/>
    </row>
    <row r="15" spans="11:41" ht="14.25">
      <c r="K15" s="146"/>
      <c r="L15" s="146"/>
      <c r="M15" s="147"/>
      <c r="N15" s="2">
        <v>29.328636</v>
      </c>
      <c r="O15" s="146"/>
      <c r="P15" s="146"/>
      <c r="Q15" s="146" t="s">
        <v>17</v>
      </c>
      <c r="R15" s="146" t="s">
        <v>18</v>
      </c>
      <c r="S15" s="146" t="s">
        <v>19</v>
      </c>
      <c r="T15" s="146" t="s">
        <v>20</v>
      </c>
      <c r="U15" s="146" t="s">
        <v>21</v>
      </c>
      <c r="V15" s="146" t="s">
        <v>22</v>
      </c>
      <c r="W15" s="146" t="s">
        <v>23</v>
      </c>
      <c r="X15" s="146" t="s">
        <v>24</v>
      </c>
      <c r="Y15" s="146" t="s">
        <v>25</v>
      </c>
      <c r="Z15" s="146" t="s">
        <v>26</v>
      </c>
      <c r="AA15" s="146" t="s">
        <v>27</v>
      </c>
      <c r="AB15" s="146" t="s">
        <v>28</v>
      </c>
      <c r="AC15" s="146"/>
      <c r="AD15" s="148"/>
      <c r="AE15" s="148"/>
      <c r="AF15" s="148"/>
      <c r="AG15" s="146"/>
      <c r="AH15" s="146"/>
      <c r="AI15" s="146"/>
      <c r="AJ15" s="146"/>
      <c r="AK15" s="146"/>
      <c r="AL15" s="146"/>
      <c r="AM15" s="146"/>
      <c r="AN15" s="146"/>
      <c r="AO15" s="146"/>
    </row>
    <row r="16" spans="11:41" ht="14.25">
      <c r="K16" s="146"/>
      <c r="L16" s="146"/>
      <c r="M16" s="147"/>
      <c r="N16" s="2">
        <v>21.97213923</v>
      </c>
      <c r="O16" s="146"/>
      <c r="P16" s="146">
        <v>2012</v>
      </c>
      <c r="Q16" s="148">
        <v>1.261711580298632</v>
      </c>
      <c r="R16" s="148">
        <v>1.1355449967912217</v>
      </c>
      <c r="S16" s="148">
        <v>1.168220027276753</v>
      </c>
      <c r="T16" s="148">
        <v>1.220283992310667</v>
      </c>
      <c r="U16" s="148">
        <v>1.3104525397592741</v>
      </c>
      <c r="V16" s="148">
        <v>1.2820230436682771</v>
      </c>
      <c r="W16" s="148">
        <v>1.2797412193597322</v>
      </c>
      <c r="X16" s="148">
        <v>1.2273528964179288</v>
      </c>
      <c r="Y16" s="148">
        <v>1.1161199593162274</v>
      </c>
      <c r="Z16" s="148">
        <v>1.2201880902234536</v>
      </c>
      <c r="AA16" s="148">
        <v>0.9931491094470577</v>
      </c>
      <c r="AB16" s="148">
        <v>0.9153412241372952</v>
      </c>
      <c r="AC16" s="146"/>
      <c r="AD16" s="149"/>
      <c r="AE16" s="149"/>
      <c r="AF16" s="149"/>
      <c r="AG16" s="146"/>
      <c r="AH16" s="146"/>
      <c r="AI16" s="146"/>
      <c r="AJ16" s="146"/>
      <c r="AK16" s="146"/>
      <c r="AL16" s="146"/>
      <c r="AM16" s="146"/>
      <c r="AN16" s="146"/>
      <c r="AO16" s="146"/>
    </row>
    <row r="17" spans="11:41" s="64" customFormat="1" ht="14.25">
      <c r="K17" s="146"/>
      <c r="L17" s="146"/>
      <c r="M17" s="148"/>
      <c r="N17" s="4">
        <v>0.7491701704095615</v>
      </c>
      <c r="O17" s="146"/>
      <c r="P17" s="146">
        <v>2013</v>
      </c>
      <c r="Q17" s="148">
        <v>1.0239187331335027</v>
      </c>
      <c r="R17" s="148">
        <v>0.9915289288458182</v>
      </c>
      <c r="S17" s="148">
        <v>0.8690500547944557</v>
      </c>
      <c r="T17" s="148">
        <v>1.0810002765064328</v>
      </c>
      <c r="U17" s="148">
        <v>0.9706763986917678</v>
      </c>
      <c r="V17" s="148">
        <v>0.8327926944831278</v>
      </c>
      <c r="W17" s="148">
        <v>0.8987522745690087</v>
      </c>
      <c r="X17" s="148">
        <v>0.9827932636631829</v>
      </c>
      <c r="Y17" s="148">
        <v>0.9439313853468262</v>
      </c>
      <c r="Z17" s="148">
        <v>0.9738182776626866</v>
      </c>
      <c r="AA17" s="148">
        <v>0.9809977410802749</v>
      </c>
      <c r="AB17" s="148">
        <v>0.9547273737367814</v>
      </c>
      <c r="AC17" s="146"/>
      <c r="AD17" s="149"/>
      <c r="AE17" s="146"/>
      <c r="AF17" s="147"/>
      <c r="AG17" s="147"/>
      <c r="AH17" s="146"/>
      <c r="AI17" s="146"/>
      <c r="AJ17" s="146"/>
      <c r="AK17" s="146"/>
      <c r="AL17" s="146"/>
      <c r="AM17" s="146"/>
      <c r="AN17" s="146"/>
      <c r="AO17" s="146"/>
    </row>
    <row r="18" spans="11:41" ht="14.25">
      <c r="K18" s="146"/>
      <c r="L18" s="146"/>
      <c r="M18" s="149"/>
      <c r="N18" s="1">
        <v>518.223481977406</v>
      </c>
      <c r="O18" s="146"/>
      <c r="P18" s="146">
        <v>2014</v>
      </c>
      <c r="Q18" s="148">
        <v>0.9283582229829663</v>
      </c>
      <c r="R18" s="148">
        <v>0.937155370290481</v>
      </c>
      <c r="S18" s="148">
        <v>0.9366372296814751</v>
      </c>
      <c r="T18" s="148">
        <v>0.8842906420321768</v>
      </c>
      <c r="U18" s="148">
        <v>0.865699811510269</v>
      </c>
      <c r="V18" s="148">
        <v>0.9174524569149883</v>
      </c>
      <c r="W18" s="148">
        <v>1.004544128481353</v>
      </c>
      <c r="X18" s="148">
        <v>0.9848072757583634</v>
      </c>
      <c r="Y18" s="148">
        <v>0.9394616326876633</v>
      </c>
      <c r="Z18" s="148">
        <v>0.7957657829557743</v>
      </c>
      <c r="AA18" s="148">
        <v>0.9234087944772892</v>
      </c>
      <c r="AB18" s="148">
        <v>0.8163076328534693</v>
      </c>
      <c r="AC18" s="146"/>
      <c r="AD18" s="146"/>
      <c r="AE18" s="146"/>
      <c r="AF18" s="146"/>
      <c r="AG18" s="146"/>
      <c r="AH18" s="146"/>
      <c r="AI18" s="146"/>
      <c r="AJ18" s="146"/>
      <c r="AK18" s="146"/>
      <c r="AL18" s="146"/>
      <c r="AM18" s="146"/>
      <c r="AN18" s="146"/>
      <c r="AO18" s="146"/>
    </row>
    <row r="19" spans="11:41" ht="14.25">
      <c r="K19" s="146"/>
      <c r="L19" s="146"/>
      <c r="M19" s="146"/>
      <c r="N19" s="149"/>
      <c r="O19" s="146"/>
      <c r="P19" s="146">
        <v>2015</v>
      </c>
      <c r="Q19" s="148">
        <v>0.9017418438303472</v>
      </c>
      <c r="R19" s="4">
        <v>0.8256274588095669</v>
      </c>
      <c r="S19" s="4">
        <v>0.7063273060770688</v>
      </c>
      <c r="T19" s="4">
        <v>0.769662513122913</v>
      </c>
      <c r="U19" s="4">
        <v>0.7726618820472042</v>
      </c>
      <c r="V19" s="4">
        <v>0.7881208508249694</v>
      </c>
      <c r="W19" s="4">
        <v>0.8438308401886343</v>
      </c>
      <c r="X19" s="4">
        <v>0.7651329276648204</v>
      </c>
      <c r="Y19" s="4">
        <v>0.7491701704095615</v>
      </c>
      <c r="Z19" s="148"/>
      <c r="AA19" s="148"/>
      <c r="AB19" s="148"/>
      <c r="AC19" s="147"/>
      <c r="AD19" s="146"/>
      <c r="AE19" s="146"/>
      <c r="AF19" s="146"/>
      <c r="AG19" s="146"/>
      <c r="AH19" s="146"/>
      <c r="AI19" s="146"/>
      <c r="AJ19" s="146"/>
      <c r="AK19" s="146"/>
      <c r="AL19" s="146"/>
      <c r="AM19" s="146"/>
      <c r="AN19" s="146"/>
      <c r="AO19" s="146"/>
    </row>
    <row r="20" spans="11:41" ht="14.25">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row>
    <row r="21" spans="11:41" ht="14.25">
      <c r="K21" s="146"/>
      <c r="L21" s="146"/>
      <c r="M21" s="146"/>
      <c r="N21" s="146"/>
      <c r="O21" s="146"/>
      <c r="P21" s="146"/>
      <c r="Q21" s="146" t="s">
        <v>11</v>
      </c>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row>
    <row r="22" spans="11:41" ht="14.25">
      <c r="K22" s="146"/>
      <c r="L22" s="146"/>
      <c r="M22" s="146"/>
      <c r="N22" s="146"/>
      <c r="O22" s="146"/>
      <c r="P22" s="146"/>
      <c r="Q22" s="146" t="s">
        <v>17</v>
      </c>
      <c r="R22" s="146" t="s">
        <v>18</v>
      </c>
      <c r="S22" s="146" t="s">
        <v>19</v>
      </c>
      <c r="T22" s="146" t="s">
        <v>20</v>
      </c>
      <c r="U22" s="146" t="s">
        <v>21</v>
      </c>
      <c r="V22" s="146" t="s">
        <v>22</v>
      </c>
      <c r="W22" s="146" t="s">
        <v>23</v>
      </c>
      <c r="X22" s="146" t="s">
        <v>24</v>
      </c>
      <c r="Y22" s="146" t="s">
        <v>25</v>
      </c>
      <c r="Z22" s="146" t="s">
        <v>26</v>
      </c>
      <c r="AA22" s="146" t="s">
        <v>27</v>
      </c>
      <c r="AB22" s="146" t="s">
        <v>28</v>
      </c>
      <c r="AC22" s="146"/>
      <c r="AD22" s="146"/>
      <c r="AE22" s="146"/>
      <c r="AF22" s="146"/>
      <c r="AG22" s="146"/>
      <c r="AH22" s="146"/>
      <c r="AI22" s="146"/>
      <c r="AJ22" s="146"/>
      <c r="AK22" s="146"/>
      <c r="AL22" s="146"/>
      <c r="AM22" s="146"/>
      <c r="AN22" s="146"/>
      <c r="AO22" s="146"/>
    </row>
    <row r="23" spans="11:41" ht="14.25">
      <c r="K23" s="146"/>
      <c r="L23" s="146"/>
      <c r="M23" s="146"/>
      <c r="N23" s="146"/>
      <c r="O23" s="146"/>
      <c r="P23" s="146">
        <v>2012</v>
      </c>
      <c r="Q23" s="149">
        <v>632.5464836669162</v>
      </c>
      <c r="R23" s="149">
        <v>546.7535605050053</v>
      </c>
      <c r="S23" s="149">
        <v>567.0540012401358</v>
      </c>
      <c r="T23" s="149">
        <v>593.0580202629842</v>
      </c>
      <c r="U23" s="149">
        <v>651.4128529889375</v>
      </c>
      <c r="V23" s="149">
        <v>648.229311569991</v>
      </c>
      <c r="W23" s="149">
        <v>629.543098039633</v>
      </c>
      <c r="X23" s="149">
        <v>590.3444696480595</v>
      </c>
      <c r="Y23" s="149">
        <v>530.1234970764285</v>
      </c>
      <c r="Z23" s="149">
        <v>580.0286105686209</v>
      </c>
      <c r="AA23" s="149">
        <v>477.2776675269725</v>
      </c>
      <c r="AB23" s="149">
        <v>436.7367582726277</v>
      </c>
      <c r="AC23" s="146"/>
      <c r="AD23" s="146"/>
      <c r="AE23" s="146"/>
      <c r="AF23" s="146"/>
      <c r="AG23" s="146"/>
      <c r="AH23" s="146"/>
      <c r="AI23" s="146"/>
      <c r="AJ23" s="146"/>
      <c r="AK23" s="146"/>
      <c r="AL23" s="146"/>
      <c r="AM23" s="146"/>
      <c r="AN23" s="146"/>
      <c r="AO23" s="146"/>
    </row>
    <row r="24" spans="11:41" ht="14.25">
      <c r="K24" s="146"/>
      <c r="L24" s="146"/>
      <c r="M24" s="146"/>
      <c r="N24" s="146"/>
      <c r="O24" s="146"/>
      <c r="P24" s="146">
        <v>2013</v>
      </c>
      <c r="Q24" s="149">
        <v>483.9756675902127</v>
      </c>
      <c r="R24" s="149">
        <v>468.3387742510338</v>
      </c>
      <c r="S24" s="149">
        <v>410.6087698892845</v>
      </c>
      <c r="T24" s="149">
        <v>510.3834705497472</v>
      </c>
      <c r="U24" s="149">
        <v>465.516987284598</v>
      </c>
      <c r="V24" s="149">
        <v>418.8031181286201</v>
      </c>
      <c r="W24" s="149">
        <v>453.83394856636664</v>
      </c>
      <c r="X24" s="149">
        <v>503.76999902111095</v>
      </c>
      <c r="Y24" s="149">
        <v>476.2794591044481</v>
      </c>
      <c r="Z24" s="149">
        <v>487.6979316362501</v>
      </c>
      <c r="AA24" s="149">
        <v>509.38307705593274</v>
      </c>
      <c r="AB24" s="149">
        <v>505.480408024939</v>
      </c>
      <c r="AC24" s="146"/>
      <c r="AD24" s="146"/>
      <c r="AE24" s="146"/>
      <c r="AF24" s="146"/>
      <c r="AG24" s="146"/>
      <c r="AH24" s="146"/>
      <c r="AI24" s="146"/>
      <c r="AJ24" s="146"/>
      <c r="AK24" s="146"/>
      <c r="AL24" s="146"/>
      <c r="AM24" s="146"/>
      <c r="AN24" s="146"/>
      <c r="AO24" s="146"/>
    </row>
    <row r="25" spans="11:41" ht="14.25">
      <c r="K25" s="146"/>
      <c r="L25" s="146"/>
      <c r="M25" s="146"/>
      <c r="N25" s="146"/>
      <c r="O25" s="146"/>
      <c r="P25" s="146">
        <v>2014</v>
      </c>
      <c r="Q25" s="149">
        <v>498.55621648854236</v>
      </c>
      <c r="R25" s="149">
        <v>519.5683088427455</v>
      </c>
      <c r="S25" s="149">
        <v>528.7410825274895</v>
      </c>
      <c r="T25" s="149">
        <v>490.4629616967265</v>
      </c>
      <c r="U25" s="149">
        <v>480.8096753128034</v>
      </c>
      <c r="V25" s="149">
        <v>507.4062558214034</v>
      </c>
      <c r="W25" s="430">
        <v>560.7465779595761</v>
      </c>
      <c r="X25" s="149">
        <v>570.2526530278802</v>
      </c>
      <c r="Y25" s="149">
        <v>557.5422951511475</v>
      </c>
      <c r="Z25" s="149">
        <v>469.4858966282477</v>
      </c>
      <c r="AA25" s="149">
        <v>547.0827743760148</v>
      </c>
      <c r="AB25" s="149">
        <v>500.3312743285484</v>
      </c>
      <c r="AC25" s="146"/>
      <c r="AD25" s="146"/>
      <c r="AE25" s="146"/>
      <c r="AF25" s="146"/>
      <c r="AG25" s="146"/>
      <c r="AH25" s="146"/>
      <c r="AI25" s="146"/>
      <c r="AJ25" s="146"/>
      <c r="AK25" s="146"/>
      <c r="AL25" s="146"/>
      <c r="AM25" s="146"/>
      <c r="AN25" s="146"/>
      <c r="AO25" s="146"/>
    </row>
    <row r="26" spans="11:41" ht="14.25">
      <c r="K26" s="146"/>
      <c r="L26" s="146"/>
      <c r="M26" s="146"/>
      <c r="N26" s="146"/>
      <c r="O26" s="146"/>
      <c r="P26" s="146">
        <v>2015</v>
      </c>
      <c r="Q26" s="149">
        <v>559.9005282527008</v>
      </c>
      <c r="R26" s="1">
        <v>514.8777958628222</v>
      </c>
      <c r="S26" s="1">
        <v>443.9267118694378</v>
      </c>
      <c r="T26" s="1">
        <v>473.13463669204833</v>
      </c>
      <c r="U26" s="1">
        <v>469.4693595318813</v>
      </c>
      <c r="V26" s="1">
        <v>496.5082548112225</v>
      </c>
      <c r="W26" s="1">
        <v>548.6081824402387</v>
      </c>
      <c r="X26" s="1">
        <v>526.5032701847163</v>
      </c>
      <c r="Y26" s="1">
        <v>518.223481977406</v>
      </c>
      <c r="Z26" s="149"/>
      <c r="AA26" s="149"/>
      <c r="AB26" s="149"/>
      <c r="AC26" s="146"/>
      <c r="AD26" s="146"/>
      <c r="AE26" s="146"/>
      <c r="AF26" s="146"/>
      <c r="AG26" s="146"/>
      <c r="AH26" s="146"/>
      <c r="AI26" s="146"/>
      <c r="AJ26" s="146"/>
      <c r="AK26" s="146"/>
      <c r="AL26" s="146"/>
      <c r="AM26" s="146"/>
      <c r="AN26" s="146"/>
      <c r="AO26" s="146"/>
    </row>
    <row r="27" spans="11:41" ht="14.25">
      <c r="K27" s="146"/>
      <c r="L27" s="146"/>
      <c r="M27" s="146"/>
      <c r="N27" s="146"/>
      <c r="O27" s="146"/>
      <c r="P27" s="146"/>
      <c r="Q27" s="149"/>
      <c r="R27" s="149"/>
      <c r="S27" s="149"/>
      <c r="T27" s="149"/>
      <c r="U27" s="147"/>
      <c r="V27" s="147"/>
      <c r="W27" s="147"/>
      <c r="X27" s="147"/>
      <c r="Y27" s="147"/>
      <c r="Z27" s="147"/>
      <c r="AA27" s="147"/>
      <c r="AB27" s="147"/>
      <c r="AC27" s="146"/>
      <c r="AD27" s="146"/>
      <c r="AE27" s="146"/>
      <c r="AF27" s="146"/>
      <c r="AG27" s="146"/>
      <c r="AH27" s="146"/>
      <c r="AI27" s="146"/>
      <c r="AJ27" s="146"/>
      <c r="AK27" s="146"/>
      <c r="AL27" s="146"/>
      <c r="AM27" s="146"/>
      <c r="AN27" s="146"/>
      <c r="AO27" s="146"/>
    </row>
    <row r="28" spans="11:41" ht="14.25">
      <c r="K28" s="146"/>
      <c r="L28" s="146"/>
      <c r="M28" s="146"/>
      <c r="N28" s="146"/>
      <c r="O28" s="146"/>
      <c r="P28" s="146"/>
      <c r="Q28" s="147"/>
      <c r="R28" s="147"/>
      <c r="S28" s="147"/>
      <c r="T28" s="147"/>
      <c r="U28" s="147"/>
      <c r="V28" s="147"/>
      <c r="W28" s="147"/>
      <c r="X28" s="147"/>
      <c r="Y28" s="147"/>
      <c r="Z28" s="147"/>
      <c r="AA28" s="147"/>
      <c r="AB28" s="147"/>
      <c r="AC28" s="146"/>
      <c r="AD28" s="146"/>
      <c r="AE28" s="146"/>
      <c r="AF28" s="146"/>
      <c r="AG28" s="146"/>
      <c r="AH28" s="146"/>
      <c r="AI28" s="146"/>
      <c r="AJ28" s="146"/>
      <c r="AK28" s="146"/>
      <c r="AL28" s="146"/>
      <c r="AM28" s="146"/>
      <c r="AN28" s="146"/>
      <c r="AO28" s="146"/>
    </row>
    <row r="29" spans="11:41" ht="14.25">
      <c r="K29" s="146"/>
      <c r="L29" s="146"/>
      <c r="M29" s="146"/>
      <c r="N29" s="146"/>
      <c r="O29" s="146"/>
      <c r="P29" s="146"/>
      <c r="Q29" s="150"/>
      <c r="R29" s="150"/>
      <c r="S29" s="150"/>
      <c r="T29" s="150"/>
      <c r="U29" s="150"/>
      <c r="V29" s="150"/>
      <c r="W29" s="150"/>
      <c r="X29" s="150"/>
      <c r="Y29" s="150"/>
      <c r="Z29" s="150"/>
      <c r="AA29" s="150"/>
      <c r="AB29" s="150"/>
      <c r="AC29" s="146"/>
      <c r="AD29" s="146"/>
      <c r="AE29" s="146"/>
      <c r="AF29" s="146"/>
      <c r="AG29" s="146"/>
      <c r="AH29" s="146"/>
      <c r="AI29" s="146"/>
      <c r="AJ29" s="146"/>
      <c r="AK29" s="146"/>
      <c r="AL29" s="146"/>
      <c r="AM29" s="146"/>
      <c r="AN29" s="146"/>
      <c r="AO29" s="146"/>
    </row>
    <row r="30" spans="11:41" ht="14.25">
      <c r="K30" s="146"/>
      <c r="L30" s="146"/>
      <c r="M30" s="146"/>
      <c r="N30" s="146"/>
      <c r="O30" s="146"/>
      <c r="P30" s="146"/>
      <c r="Q30" s="147"/>
      <c r="R30" s="147"/>
      <c r="S30" s="147"/>
      <c r="T30" s="147"/>
      <c r="U30" s="147"/>
      <c r="V30" s="147"/>
      <c r="W30" s="147"/>
      <c r="X30" s="147"/>
      <c r="Y30" s="147"/>
      <c r="Z30" s="147"/>
      <c r="AA30" s="147"/>
      <c r="AB30" s="147"/>
      <c r="AC30" s="146"/>
      <c r="AD30" s="146"/>
      <c r="AE30" s="146"/>
      <c r="AF30" s="146"/>
      <c r="AG30" s="146"/>
      <c r="AH30" s="146"/>
      <c r="AI30" s="146"/>
      <c r="AJ30" s="146"/>
      <c r="AK30" s="146"/>
      <c r="AL30" s="146"/>
      <c r="AM30" s="146"/>
      <c r="AN30" s="146"/>
      <c r="AO30" s="146"/>
    </row>
    <row r="31" spans="11:41" ht="14.25">
      <c r="K31" s="146"/>
      <c r="L31" s="146"/>
      <c r="M31" s="146"/>
      <c r="N31" s="146"/>
      <c r="O31" s="146"/>
      <c r="P31" s="431"/>
      <c r="Q31" s="147"/>
      <c r="R31" s="147"/>
      <c r="S31" s="147"/>
      <c r="T31" s="147"/>
      <c r="U31" s="147"/>
      <c r="V31" s="147"/>
      <c r="W31" s="147"/>
      <c r="X31" s="147"/>
      <c r="Y31" s="147"/>
      <c r="Z31" s="147"/>
      <c r="AA31" s="147"/>
      <c r="AB31" s="147"/>
      <c r="AC31" s="146"/>
      <c r="AD31" s="146"/>
      <c r="AE31" s="146"/>
      <c r="AF31" s="146"/>
      <c r="AG31" s="146"/>
      <c r="AH31" s="146"/>
      <c r="AI31" s="146"/>
      <c r="AJ31" s="146"/>
      <c r="AK31" s="146"/>
      <c r="AL31" s="146"/>
      <c r="AM31" s="146"/>
      <c r="AN31" s="146"/>
      <c r="AO31" s="146"/>
    </row>
    <row r="32" spans="11:41" ht="14.25">
      <c r="K32" s="146"/>
      <c r="L32" s="146"/>
      <c r="M32" s="146"/>
      <c r="N32" s="146"/>
      <c r="O32" s="146"/>
      <c r="P32" s="431"/>
      <c r="Q32" s="146"/>
      <c r="R32" s="146"/>
      <c r="S32" s="146"/>
      <c r="T32" s="146"/>
      <c r="U32" s="148"/>
      <c r="V32" s="146"/>
      <c r="W32" s="146"/>
      <c r="X32" s="146"/>
      <c r="Y32" s="146"/>
      <c r="Z32" s="146"/>
      <c r="AA32" s="146"/>
      <c r="AB32" s="146"/>
      <c r="AC32" s="146"/>
      <c r="AD32" s="146"/>
      <c r="AE32" s="146"/>
      <c r="AF32" s="146"/>
      <c r="AG32" s="146"/>
      <c r="AH32" s="146"/>
      <c r="AI32" s="146"/>
      <c r="AJ32" s="146"/>
      <c r="AK32" s="146"/>
      <c r="AL32" s="146"/>
      <c r="AM32" s="146"/>
      <c r="AN32" s="146"/>
      <c r="AO32" s="146"/>
    </row>
    <row r="33" spans="11:41" ht="14.25">
      <c r="K33" s="146"/>
      <c r="L33" s="146"/>
      <c r="M33" s="146"/>
      <c r="N33" s="146"/>
      <c r="O33" s="146"/>
      <c r="P33" s="431"/>
      <c r="Q33" s="146"/>
      <c r="R33" s="146"/>
      <c r="S33" s="146"/>
      <c r="T33" s="146"/>
      <c r="U33" s="149"/>
      <c r="V33" s="146"/>
      <c r="W33" s="146"/>
      <c r="X33" s="146"/>
      <c r="Y33" s="146"/>
      <c r="Z33" s="146"/>
      <c r="AA33" s="146"/>
      <c r="AB33" s="146"/>
      <c r="AC33" s="146"/>
      <c r="AD33" s="146"/>
      <c r="AE33" s="146"/>
      <c r="AF33" s="146"/>
      <c r="AG33" s="146"/>
      <c r="AH33" s="146"/>
      <c r="AI33" s="146"/>
      <c r="AJ33" s="146"/>
      <c r="AK33" s="146"/>
      <c r="AL33" s="146"/>
      <c r="AM33" s="146"/>
      <c r="AN33" s="146"/>
      <c r="AO33" s="146"/>
    </row>
    <row r="34" spans="11:41" s="64" customFormat="1" ht="14.25">
      <c r="K34" s="146"/>
      <c r="L34" s="146"/>
      <c r="M34" s="146"/>
      <c r="N34" s="146"/>
      <c r="O34" s="146"/>
      <c r="P34" s="431"/>
      <c r="Q34" s="146"/>
      <c r="R34" s="146"/>
      <c r="S34" s="146"/>
      <c r="T34" s="146"/>
      <c r="U34" s="146"/>
      <c r="V34" s="146"/>
      <c r="W34" s="146"/>
      <c r="X34" s="146"/>
      <c r="Y34" s="146"/>
      <c r="Z34" s="146"/>
      <c r="AA34" s="146"/>
      <c r="AB34" s="146"/>
      <c r="AC34" s="146"/>
      <c r="AD34" s="209"/>
      <c r="AE34" s="209"/>
      <c r="AF34" s="209"/>
      <c r="AG34" s="209"/>
      <c r="AH34" s="151"/>
      <c r="AI34" s="146"/>
      <c r="AJ34" s="146"/>
      <c r="AK34" s="146"/>
      <c r="AL34" s="146"/>
      <c r="AM34" s="146"/>
      <c r="AN34" s="146"/>
      <c r="AO34" s="146"/>
    </row>
    <row r="35" spans="11:41" ht="14.25">
      <c r="K35" s="146"/>
      <c r="L35" s="146"/>
      <c r="M35" s="146"/>
      <c r="N35" s="146"/>
      <c r="O35" s="146"/>
      <c r="P35" s="146"/>
      <c r="Q35" s="146"/>
      <c r="R35" s="146"/>
      <c r="S35" s="146"/>
      <c r="T35" s="146"/>
      <c r="U35" s="146"/>
      <c r="V35" s="146"/>
      <c r="W35" s="146"/>
      <c r="X35" s="146"/>
      <c r="Y35" s="146"/>
      <c r="Z35" s="146"/>
      <c r="AA35" s="146"/>
      <c r="AB35" s="146"/>
      <c r="AC35" s="146"/>
      <c r="AD35" s="151"/>
      <c r="AE35" s="151"/>
      <c r="AF35" s="151"/>
      <c r="AG35" s="151"/>
      <c r="AH35" s="151"/>
      <c r="AI35" s="146"/>
      <c r="AJ35" s="146"/>
      <c r="AK35" s="146"/>
      <c r="AL35" s="146"/>
      <c r="AM35" s="146"/>
      <c r="AN35" s="146"/>
      <c r="AO35" s="146"/>
    </row>
    <row r="36" spans="11:41" ht="14.25">
      <c r="K36" s="146"/>
      <c r="L36" s="146"/>
      <c r="M36" s="146"/>
      <c r="N36" s="146"/>
      <c r="O36" s="146"/>
      <c r="P36" s="146"/>
      <c r="Q36" s="146"/>
      <c r="R36" s="146"/>
      <c r="S36" s="146"/>
      <c r="T36" s="146"/>
      <c r="U36" s="146"/>
      <c r="V36" s="146"/>
      <c r="W36" s="146"/>
      <c r="X36" s="146"/>
      <c r="Y36" s="146"/>
      <c r="Z36" s="146"/>
      <c r="AA36" s="146"/>
      <c r="AB36" s="146"/>
      <c r="AC36" s="209"/>
      <c r="AD36" s="151"/>
      <c r="AE36" s="151"/>
      <c r="AF36" s="151"/>
      <c r="AG36" s="151"/>
      <c r="AH36" s="151"/>
      <c r="AI36" s="146"/>
      <c r="AJ36" s="146"/>
      <c r="AK36" s="146"/>
      <c r="AL36" s="146"/>
      <c r="AM36" s="146"/>
      <c r="AN36" s="146"/>
      <c r="AO36" s="146"/>
    </row>
    <row r="37" spans="11:41" ht="14.25">
      <c r="K37" s="146"/>
      <c r="L37" s="146"/>
      <c r="M37" s="146"/>
      <c r="N37" s="146"/>
      <c r="O37" s="146"/>
      <c r="P37" s="151"/>
      <c r="Q37" s="151"/>
      <c r="R37" s="151"/>
      <c r="S37" s="151"/>
      <c r="T37" s="151"/>
      <c r="U37" s="151"/>
      <c r="V37" s="151"/>
      <c r="W37" s="151"/>
      <c r="X37" s="151"/>
      <c r="Y37" s="151"/>
      <c r="Z37" s="151"/>
      <c r="AA37" s="151"/>
      <c r="AB37" s="151"/>
      <c r="AC37" s="151"/>
      <c r="AD37" s="151"/>
      <c r="AE37" s="151"/>
      <c r="AF37" s="151"/>
      <c r="AG37" s="151"/>
      <c r="AH37" s="151"/>
      <c r="AI37" s="146"/>
      <c r="AJ37" s="146"/>
      <c r="AK37" s="146"/>
      <c r="AL37" s="146"/>
      <c r="AM37" s="146"/>
      <c r="AN37" s="146"/>
      <c r="AO37" s="146"/>
    </row>
    <row r="38" spans="15:41" ht="14.25">
      <c r="O38" s="146"/>
      <c r="P38" s="151"/>
      <c r="Q38" s="151"/>
      <c r="R38" s="151"/>
      <c r="S38" s="151"/>
      <c r="T38" s="151"/>
      <c r="U38" s="151"/>
      <c r="V38" s="151"/>
      <c r="W38" s="151"/>
      <c r="X38" s="151"/>
      <c r="Y38" s="151"/>
      <c r="Z38" s="151"/>
      <c r="AA38" s="151"/>
      <c r="AB38" s="151"/>
      <c r="AC38" s="151"/>
      <c r="AD38" s="151"/>
      <c r="AE38" s="151"/>
      <c r="AF38" s="151"/>
      <c r="AG38" s="151"/>
      <c r="AH38" s="151"/>
      <c r="AI38" s="146"/>
      <c r="AJ38" s="146"/>
      <c r="AK38" s="146"/>
      <c r="AL38" s="146"/>
      <c r="AM38" s="146"/>
      <c r="AN38" s="146"/>
      <c r="AO38" s="146"/>
    </row>
    <row r="39" spans="15:41" ht="14.25">
      <c r="O39" s="146"/>
      <c r="P39" s="151"/>
      <c r="Q39" s="152"/>
      <c r="R39" s="152"/>
      <c r="S39" s="152"/>
      <c r="T39" s="152"/>
      <c r="U39" s="152"/>
      <c r="V39" s="152"/>
      <c r="W39" s="152"/>
      <c r="X39" s="152"/>
      <c r="Y39" s="152"/>
      <c r="Z39" s="152"/>
      <c r="AA39" s="152"/>
      <c r="AB39" s="152"/>
      <c r="AC39" s="151"/>
      <c r="AD39" s="151"/>
      <c r="AE39" s="151"/>
      <c r="AF39" s="151"/>
      <c r="AG39" s="151"/>
      <c r="AH39" s="151"/>
      <c r="AI39" s="146"/>
      <c r="AJ39" s="146"/>
      <c r="AK39" s="146"/>
      <c r="AL39" s="146"/>
      <c r="AM39" s="146"/>
      <c r="AN39" s="146"/>
      <c r="AO39" s="146"/>
    </row>
    <row r="40" spans="15:41" ht="14.25">
      <c r="O40" s="146"/>
      <c r="P40" s="151"/>
      <c r="Q40" s="152"/>
      <c r="R40" s="152"/>
      <c r="S40" s="152"/>
      <c r="T40" s="152"/>
      <c r="U40" s="152"/>
      <c r="V40" s="152"/>
      <c r="W40" s="152"/>
      <c r="X40" s="152"/>
      <c r="Y40" s="152"/>
      <c r="Z40" s="152"/>
      <c r="AA40" s="152"/>
      <c r="AB40" s="152"/>
      <c r="AC40" s="151"/>
      <c r="AD40" s="151"/>
      <c r="AE40" s="151"/>
      <c r="AF40" s="151"/>
      <c r="AG40" s="151"/>
      <c r="AH40" s="151"/>
      <c r="AI40" s="146"/>
      <c r="AJ40" s="146"/>
      <c r="AK40" s="146"/>
      <c r="AL40" s="146"/>
      <c r="AM40" s="146"/>
      <c r="AN40" s="146"/>
      <c r="AO40" s="146"/>
    </row>
    <row r="41" spans="15:34" ht="14.25">
      <c r="O41" s="146"/>
      <c r="P41" s="151"/>
      <c r="Q41" s="152"/>
      <c r="R41" s="152"/>
      <c r="S41" s="152"/>
      <c r="T41" s="152"/>
      <c r="U41" s="152"/>
      <c r="V41" s="152"/>
      <c r="W41" s="152"/>
      <c r="X41" s="152"/>
      <c r="Y41" s="152"/>
      <c r="Z41" s="152"/>
      <c r="AA41" s="152"/>
      <c r="AB41" s="152"/>
      <c r="AC41" s="151"/>
      <c r="AD41" s="151"/>
      <c r="AE41" s="151"/>
      <c r="AF41" s="111"/>
      <c r="AG41" s="111"/>
      <c r="AH41" s="111"/>
    </row>
    <row r="42" spans="15:34" ht="14.25">
      <c r="O42" s="146"/>
      <c r="P42" s="151"/>
      <c r="Q42" s="151"/>
      <c r="R42" s="151"/>
      <c r="S42" s="151"/>
      <c r="T42" s="151"/>
      <c r="U42" s="151"/>
      <c r="V42" s="151"/>
      <c r="W42" s="151"/>
      <c r="X42" s="151"/>
      <c r="Y42" s="151"/>
      <c r="Z42" s="151"/>
      <c r="AA42" s="151"/>
      <c r="AB42" s="151"/>
      <c r="AC42" s="151"/>
      <c r="AD42" s="151"/>
      <c r="AE42" s="151"/>
      <c r="AF42" s="111"/>
      <c r="AG42" s="111"/>
      <c r="AH42" s="111"/>
    </row>
    <row r="43" spans="15:34" ht="14.25">
      <c r="O43" s="146"/>
      <c r="P43" s="151"/>
      <c r="Q43" s="151"/>
      <c r="R43" s="151"/>
      <c r="S43" s="151"/>
      <c r="T43" s="151"/>
      <c r="U43" s="151"/>
      <c r="V43" s="151"/>
      <c r="W43" s="151"/>
      <c r="X43" s="151"/>
      <c r="Y43" s="151"/>
      <c r="Z43" s="151"/>
      <c r="AA43" s="151"/>
      <c r="AB43" s="151"/>
      <c r="AC43" s="151"/>
      <c r="AD43" s="151"/>
      <c r="AE43" s="151"/>
      <c r="AF43" s="111"/>
      <c r="AG43" s="111"/>
      <c r="AH43" s="111"/>
    </row>
    <row r="44" spans="15:34" ht="14.25">
      <c r="O44" s="146"/>
      <c r="P44" s="151"/>
      <c r="Q44" s="151"/>
      <c r="R44" s="151"/>
      <c r="S44" s="151"/>
      <c r="T44" s="151"/>
      <c r="U44" s="151"/>
      <c r="V44" s="151"/>
      <c r="W44" s="151"/>
      <c r="X44" s="151"/>
      <c r="Y44" s="151"/>
      <c r="Z44" s="151"/>
      <c r="AA44" s="151"/>
      <c r="AB44" s="151"/>
      <c r="AC44" s="151"/>
      <c r="AD44" s="151"/>
      <c r="AE44" s="151"/>
      <c r="AF44" s="111"/>
      <c r="AG44" s="111"/>
      <c r="AH44" s="111"/>
    </row>
    <row r="45" spans="15:34" ht="14.25">
      <c r="O45" s="146"/>
      <c r="P45" s="151"/>
      <c r="Q45" s="151"/>
      <c r="R45" s="151"/>
      <c r="S45" s="151"/>
      <c r="T45" s="151"/>
      <c r="U45" s="151"/>
      <c r="V45" s="151"/>
      <c r="W45" s="151"/>
      <c r="X45" s="151"/>
      <c r="Y45" s="151"/>
      <c r="Z45" s="151"/>
      <c r="AA45" s="151"/>
      <c r="AB45" s="151"/>
      <c r="AC45" s="151"/>
      <c r="AD45" s="151"/>
      <c r="AE45" s="151"/>
      <c r="AF45" s="111"/>
      <c r="AG45" s="111"/>
      <c r="AH45" s="111"/>
    </row>
    <row r="46" spans="15:34" ht="14.25">
      <c r="O46" s="146"/>
      <c r="P46" s="151"/>
      <c r="Q46" s="151"/>
      <c r="R46" s="151"/>
      <c r="S46" s="151"/>
      <c r="T46" s="151"/>
      <c r="U46" s="151"/>
      <c r="V46" s="151"/>
      <c r="W46" s="151"/>
      <c r="X46" s="151"/>
      <c r="Y46" s="151"/>
      <c r="Z46" s="151"/>
      <c r="AA46" s="151"/>
      <c r="AB46" s="151"/>
      <c r="AC46" s="151"/>
      <c r="AD46" s="151"/>
      <c r="AE46" s="151"/>
      <c r="AF46" s="111"/>
      <c r="AG46" s="111"/>
      <c r="AH46" s="111"/>
    </row>
    <row r="47" spans="15:34" ht="14.25">
      <c r="O47" s="146"/>
      <c r="P47" s="151"/>
      <c r="Q47" s="151"/>
      <c r="R47" s="151"/>
      <c r="S47" s="151"/>
      <c r="T47" s="151"/>
      <c r="U47" s="151"/>
      <c r="V47" s="151"/>
      <c r="W47" s="151"/>
      <c r="X47" s="151"/>
      <c r="Y47" s="151"/>
      <c r="Z47" s="151"/>
      <c r="AA47" s="151"/>
      <c r="AB47" s="151"/>
      <c r="AC47" s="151"/>
      <c r="AD47" s="151"/>
      <c r="AE47" s="151"/>
      <c r="AF47" s="111"/>
      <c r="AG47" s="111"/>
      <c r="AH47" s="111"/>
    </row>
    <row r="48" spans="15:34" ht="14.25">
      <c r="O48" s="146"/>
      <c r="P48" s="151"/>
      <c r="Q48" s="151"/>
      <c r="R48" s="151"/>
      <c r="S48" s="151"/>
      <c r="T48" s="151"/>
      <c r="U48" s="151"/>
      <c r="V48" s="151"/>
      <c r="W48" s="151"/>
      <c r="X48" s="151"/>
      <c r="Y48" s="151"/>
      <c r="Z48" s="151"/>
      <c r="AA48" s="151"/>
      <c r="AB48" s="151"/>
      <c r="AC48" s="151"/>
      <c r="AD48" s="151"/>
      <c r="AE48" s="151"/>
      <c r="AF48" s="111"/>
      <c r="AG48" s="111"/>
      <c r="AH48" s="111"/>
    </row>
    <row r="49" spans="15:34" ht="14.25">
      <c r="O49" s="146"/>
      <c r="P49" s="151"/>
      <c r="Q49" s="152"/>
      <c r="R49" s="152"/>
      <c r="S49" s="152"/>
      <c r="T49" s="152"/>
      <c r="U49" s="152"/>
      <c r="V49" s="152"/>
      <c r="W49" s="152"/>
      <c r="X49" s="152"/>
      <c r="Y49" s="152"/>
      <c r="Z49" s="152"/>
      <c r="AA49" s="152"/>
      <c r="AB49" s="152"/>
      <c r="AC49" s="151"/>
      <c r="AD49" s="151"/>
      <c r="AE49" s="151"/>
      <c r="AF49" s="111"/>
      <c r="AG49" s="111"/>
      <c r="AH49" s="111"/>
    </row>
    <row r="50" spans="15:34" ht="14.25">
      <c r="O50" s="146"/>
      <c r="P50" s="151"/>
      <c r="Q50" s="152"/>
      <c r="R50" s="152"/>
      <c r="S50" s="152"/>
      <c r="T50" s="152"/>
      <c r="U50" s="152"/>
      <c r="V50" s="152"/>
      <c r="W50" s="152"/>
      <c r="X50" s="152"/>
      <c r="Y50" s="152"/>
      <c r="Z50" s="152"/>
      <c r="AA50" s="152"/>
      <c r="AB50" s="152"/>
      <c r="AC50" s="151"/>
      <c r="AD50" s="151"/>
      <c r="AE50" s="151"/>
      <c r="AF50" s="111"/>
      <c r="AG50" s="111"/>
      <c r="AH50" s="111"/>
    </row>
    <row r="51" spans="15:34" s="64" customFormat="1" ht="14.25">
      <c r="O51" s="146"/>
      <c r="P51" s="151"/>
      <c r="Q51" s="152"/>
      <c r="R51" s="152"/>
      <c r="S51" s="152"/>
      <c r="T51" s="152"/>
      <c r="U51" s="152"/>
      <c r="V51" s="152"/>
      <c r="W51" s="152"/>
      <c r="X51" s="152"/>
      <c r="Y51" s="152"/>
      <c r="Z51" s="152"/>
      <c r="AA51" s="152"/>
      <c r="AB51" s="152"/>
      <c r="AC51" s="151"/>
      <c r="AD51" s="209"/>
      <c r="AE51" s="209"/>
      <c r="AF51" s="112"/>
      <c r="AG51" s="112"/>
      <c r="AH51" s="111"/>
    </row>
    <row r="52" spans="15:34" ht="14.25">
      <c r="O52" s="146"/>
      <c r="P52" s="151"/>
      <c r="Q52" s="152"/>
      <c r="R52" s="152"/>
      <c r="S52" s="152"/>
      <c r="T52" s="151"/>
      <c r="U52" s="151"/>
      <c r="V52" s="151"/>
      <c r="W52" s="151"/>
      <c r="X52" s="151"/>
      <c r="Y52" s="151"/>
      <c r="Z52" s="151"/>
      <c r="AA52" s="151"/>
      <c r="AB52" s="151"/>
      <c r="AC52" s="151"/>
      <c r="AD52" s="151"/>
      <c r="AE52" s="151"/>
      <c r="AF52" s="111"/>
      <c r="AG52" s="111"/>
      <c r="AH52" s="111"/>
    </row>
    <row r="53" spans="15:34" ht="14.25">
      <c r="O53" s="146"/>
      <c r="P53" s="151"/>
      <c r="Q53" s="151"/>
      <c r="R53" s="151"/>
      <c r="S53" s="151"/>
      <c r="T53" s="151"/>
      <c r="U53" s="151"/>
      <c r="V53" s="151"/>
      <c r="W53" s="151"/>
      <c r="X53" s="151"/>
      <c r="Y53" s="151"/>
      <c r="Z53" s="151"/>
      <c r="AA53" s="151"/>
      <c r="AB53" s="151"/>
      <c r="AC53" s="209"/>
      <c r="AD53" s="151"/>
      <c r="AE53" s="151"/>
      <c r="AF53" s="111"/>
      <c r="AG53" s="111"/>
      <c r="AH53" s="111"/>
    </row>
    <row r="54" spans="15:34" ht="14.25">
      <c r="O54" s="146"/>
      <c r="P54" s="151"/>
      <c r="Q54" s="244"/>
      <c r="R54" s="244"/>
      <c r="S54" s="244"/>
      <c r="T54" s="244"/>
      <c r="U54" s="244"/>
      <c r="V54" s="151"/>
      <c r="W54" s="151"/>
      <c r="X54" s="151"/>
      <c r="Y54" s="151"/>
      <c r="Z54" s="151"/>
      <c r="AA54" s="151"/>
      <c r="AB54" s="151"/>
      <c r="AC54" s="151"/>
      <c r="AD54" s="151"/>
      <c r="AE54" s="151"/>
      <c r="AF54" s="111"/>
      <c r="AG54" s="111"/>
      <c r="AH54" s="111"/>
    </row>
    <row r="55" spans="15:34" ht="14.25">
      <c r="O55" s="146"/>
      <c r="P55" s="151"/>
      <c r="Q55" s="244"/>
      <c r="R55" s="244"/>
      <c r="S55" s="244"/>
      <c r="T55" s="244"/>
      <c r="U55" s="244"/>
      <c r="V55" s="151"/>
      <c r="W55" s="151"/>
      <c r="X55" s="151"/>
      <c r="Y55" s="151"/>
      <c r="Z55" s="151"/>
      <c r="AA55" s="151"/>
      <c r="AB55" s="151"/>
      <c r="AC55" s="151"/>
      <c r="AD55" s="151"/>
      <c r="AE55" s="151"/>
      <c r="AF55" s="111"/>
      <c r="AG55" s="111"/>
      <c r="AH55" s="111"/>
    </row>
    <row r="56" spans="15:34" ht="14.25">
      <c r="O56" s="146"/>
      <c r="P56" s="151"/>
      <c r="Q56" s="244"/>
      <c r="R56" s="244"/>
      <c r="S56" s="244"/>
      <c r="T56" s="244"/>
      <c r="U56" s="244"/>
      <c r="V56" s="151"/>
      <c r="W56" s="151"/>
      <c r="X56" s="151"/>
      <c r="Y56" s="151"/>
      <c r="Z56" s="151"/>
      <c r="AA56" s="151"/>
      <c r="AB56" s="151"/>
      <c r="AC56" s="151"/>
      <c r="AD56" s="151"/>
      <c r="AE56" s="151"/>
      <c r="AF56" s="111"/>
      <c r="AG56" s="111"/>
      <c r="AH56" s="111"/>
    </row>
    <row r="57" spans="15:34" ht="15">
      <c r="O57" s="146"/>
      <c r="P57" s="151"/>
      <c r="Q57" s="151"/>
      <c r="R57" s="245"/>
      <c r="S57" s="245"/>
      <c r="T57" s="245"/>
      <c r="U57" s="245"/>
      <c r="V57" s="245"/>
      <c r="W57" s="151"/>
      <c r="X57" s="151"/>
      <c r="Y57" s="151"/>
      <c r="Z57" s="151"/>
      <c r="AA57" s="151"/>
      <c r="AB57" s="151"/>
      <c r="AC57" s="151"/>
      <c r="AD57" s="151"/>
      <c r="AE57" s="151"/>
      <c r="AF57" s="111"/>
      <c r="AG57" s="111"/>
      <c r="AH57" s="111"/>
    </row>
    <row r="58" spans="15:34" ht="14.25">
      <c r="O58" s="146"/>
      <c r="P58" s="151"/>
      <c r="Q58" s="151"/>
      <c r="R58" s="151"/>
      <c r="S58" s="151"/>
      <c r="T58" s="151"/>
      <c r="U58" s="151"/>
      <c r="V58" s="151"/>
      <c r="W58" s="151"/>
      <c r="X58" s="151"/>
      <c r="Y58" s="151"/>
      <c r="Z58" s="151"/>
      <c r="AA58" s="151"/>
      <c r="AB58" s="151"/>
      <c r="AC58" s="151"/>
      <c r="AD58" s="151"/>
      <c r="AE58" s="151"/>
      <c r="AF58" s="111"/>
      <c r="AG58" s="111"/>
      <c r="AH58" s="111"/>
    </row>
    <row r="59" spans="15:34" ht="14.25">
      <c r="O59" s="146"/>
      <c r="P59" s="151"/>
      <c r="Q59" s="151"/>
      <c r="R59" s="151"/>
      <c r="S59" s="151"/>
      <c r="T59" s="151"/>
      <c r="U59" s="151"/>
      <c r="V59" s="151"/>
      <c r="W59" s="151"/>
      <c r="X59" s="151"/>
      <c r="Y59" s="151"/>
      <c r="Z59" s="151"/>
      <c r="AA59" s="151"/>
      <c r="AB59" s="151"/>
      <c r="AC59" s="151"/>
      <c r="AD59" s="151"/>
      <c r="AE59" s="151"/>
      <c r="AF59" s="111"/>
      <c r="AG59" s="111"/>
      <c r="AH59" s="111"/>
    </row>
    <row r="60" spans="15:34" ht="14.25">
      <c r="O60" s="146"/>
      <c r="P60" s="151"/>
      <c r="Q60" s="151"/>
      <c r="R60" s="151"/>
      <c r="S60" s="151"/>
      <c r="T60" s="151"/>
      <c r="U60" s="151"/>
      <c r="V60" s="151"/>
      <c r="W60" s="151"/>
      <c r="X60" s="151"/>
      <c r="Y60" s="151"/>
      <c r="Z60" s="151"/>
      <c r="AA60" s="151"/>
      <c r="AB60" s="151"/>
      <c r="AC60" s="151"/>
      <c r="AD60" s="151"/>
      <c r="AE60" s="151"/>
      <c r="AF60" s="111"/>
      <c r="AG60" s="111"/>
      <c r="AH60" s="111"/>
    </row>
    <row r="61" spans="15:34" ht="14.25">
      <c r="O61" s="146"/>
      <c r="P61" s="151"/>
      <c r="Q61" s="246"/>
      <c r="R61" s="246"/>
      <c r="S61" s="246"/>
      <c r="T61" s="246"/>
      <c r="U61" s="246"/>
      <c r="V61" s="246"/>
      <c r="W61" s="246"/>
      <c r="X61" s="246"/>
      <c r="Y61" s="246"/>
      <c r="Z61" s="246"/>
      <c r="AA61" s="246"/>
      <c r="AB61" s="246"/>
      <c r="AC61" s="151"/>
      <c r="AD61" s="151"/>
      <c r="AE61" s="151"/>
      <c r="AF61" s="111"/>
      <c r="AG61" s="111"/>
      <c r="AH61" s="111"/>
    </row>
    <row r="62" spans="15:34" ht="14.25">
      <c r="O62" s="146"/>
      <c r="P62" s="151"/>
      <c r="Q62" s="246"/>
      <c r="R62" s="246"/>
      <c r="S62" s="246"/>
      <c r="T62" s="246"/>
      <c r="U62" s="246"/>
      <c r="V62" s="246"/>
      <c r="W62" s="246"/>
      <c r="X62" s="246"/>
      <c r="Y62" s="246"/>
      <c r="Z62" s="246"/>
      <c r="AA62" s="246"/>
      <c r="AB62" s="246"/>
      <c r="AC62" s="151"/>
      <c r="AD62" s="151"/>
      <c r="AE62" s="151"/>
      <c r="AF62" s="111"/>
      <c r="AG62" s="111"/>
      <c r="AH62" s="111"/>
    </row>
    <row r="63" spans="15:34" ht="14.25">
      <c r="O63" s="146"/>
      <c r="P63" s="151"/>
      <c r="Q63" s="246"/>
      <c r="R63" s="246"/>
      <c r="S63" s="246"/>
      <c r="T63" s="246"/>
      <c r="U63" s="246"/>
      <c r="V63" s="246"/>
      <c r="W63" s="246"/>
      <c r="X63" s="246"/>
      <c r="Y63" s="246"/>
      <c r="Z63" s="246"/>
      <c r="AA63" s="246"/>
      <c r="AB63" s="246"/>
      <c r="AC63" s="151"/>
      <c r="AD63" s="151"/>
      <c r="AE63" s="151"/>
      <c r="AF63" s="111"/>
      <c r="AG63" s="111"/>
      <c r="AH63" s="111"/>
    </row>
    <row r="64" spans="15:34" ht="14.25">
      <c r="O64" s="146"/>
      <c r="P64" s="151"/>
      <c r="Q64" s="247"/>
      <c r="R64" s="247"/>
      <c r="S64" s="247"/>
      <c r="T64" s="247"/>
      <c r="U64" s="247"/>
      <c r="V64" s="151"/>
      <c r="W64" s="151"/>
      <c r="X64" s="151"/>
      <c r="Y64" s="151"/>
      <c r="Z64" s="151"/>
      <c r="AA64" s="151"/>
      <c r="AB64" s="151"/>
      <c r="AC64" s="151"/>
      <c r="AD64" s="151"/>
      <c r="AE64" s="151"/>
      <c r="AF64" s="111"/>
      <c r="AG64" s="111"/>
      <c r="AH64" s="111"/>
    </row>
    <row r="65" spans="15:34" ht="14.25">
      <c r="O65" s="146"/>
      <c r="P65" s="151"/>
      <c r="Q65" s="151"/>
      <c r="R65" s="151"/>
      <c r="S65" s="151"/>
      <c r="T65" s="151"/>
      <c r="U65" s="151"/>
      <c r="V65" s="151"/>
      <c r="W65" s="151"/>
      <c r="X65" s="151"/>
      <c r="Y65" s="151"/>
      <c r="Z65" s="151"/>
      <c r="AA65" s="151"/>
      <c r="AB65" s="151"/>
      <c r="AC65" s="151"/>
      <c r="AD65" s="151"/>
      <c r="AE65" s="151"/>
      <c r="AF65" s="111"/>
      <c r="AG65" s="111"/>
      <c r="AH65" s="111"/>
    </row>
    <row r="66" spans="15:34" ht="14.25">
      <c r="O66" s="146"/>
      <c r="P66" s="151"/>
      <c r="Q66" s="151"/>
      <c r="R66" s="151"/>
      <c r="S66" s="151"/>
      <c r="T66" s="151"/>
      <c r="U66" s="151"/>
      <c r="V66" s="151"/>
      <c r="W66" s="151"/>
      <c r="X66" s="151"/>
      <c r="Y66" s="151"/>
      <c r="Z66" s="151"/>
      <c r="AA66" s="151"/>
      <c r="AB66" s="151"/>
      <c r="AC66" s="151"/>
      <c r="AD66" s="151"/>
      <c r="AE66" s="151"/>
      <c r="AF66" s="111"/>
      <c r="AG66" s="111"/>
      <c r="AH66" s="111"/>
    </row>
    <row r="67" spans="15:34" ht="14.25">
      <c r="O67" s="146"/>
      <c r="P67" s="151"/>
      <c r="Q67" s="151"/>
      <c r="R67" s="151"/>
      <c r="S67" s="151"/>
      <c r="T67" s="151"/>
      <c r="U67" s="151"/>
      <c r="V67" s="151"/>
      <c r="W67" s="151"/>
      <c r="X67" s="151"/>
      <c r="Y67" s="151"/>
      <c r="Z67" s="151"/>
      <c r="AA67" s="151"/>
      <c r="AB67" s="151"/>
      <c r="AC67" s="151"/>
      <c r="AD67" s="151"/>
      <c r="AE67" s="151"/>
      <c r="AF67" s="111"/>
      <c r="AG67" s="111"/>
      <c r="AH67" s="111"/>
    </row>
    <row r="68" spans="15:34" s="64" customFormat="1" ht="14.25">
      <c r="O68" s="146"/>
      <c r="P68" s="151"/>
      <c r="Q68" s="151"/>
      <c r="R68" s="151"/>
      <c r="S68" s="151"/>
      <c r="T68" s="151"/>
      <c r="U68" s="151"/>
      <c r="V68" s="151"/>
      <c r="W68" s="151"/>
      <c r="X68" s="151"/>
      <c r="Y68" s="151"/>
      <c r="Z68" s="151"/>
      <c r="AA68" s="151"/>
      <c r="AB68" s="151"/>
      <c r="AC68" s="151"/>
      <c r="AD68" s="209"/>
      <c r="AE68" s="209"/>
      <c r="AF68" s="112"/>
      <c r="AG68" s="112"/>
      <c r="AH68" s="111"/>
    </row>
    <row r="69" spans="15:34" ht="14.25">
      <c r="O69" s="146"/>
      <c r="P69" s="151"/>
      <c r="Q69" s="151"/>
      <c r="R69" s="151"/>
      <c r="S69" s="151"/>
      <c r="T69" s="151"/>
      <c r="U69" s="151"/>
      <c r="V69" s="151"/>
      <c r="W69" s="151"/>
      <c r="X69" s="151"/>
      <c r="Y69" s="151"/>
      <c r="Z69" s="151"/>
      <c r="AA69" s="151"/>
      <c r="AB69" s="151"/>
      <c r="AC69" s="151"/>
      <c r="AD69" s="151"/>
      <c r="AE69" s="151"/>
      <c r="AF69" s="111"/>
      <c r="AG69" s="111"/>
      <c r="AH69" s="111"/>
    </row>
    <row r="70" spans="15:34" ht="14.25">
      <c r="O70" s="146"/>
      <c r="P70" s="151"/>
      <c r="Q70" s="151"/>
      <c r="R70" s="151"/>
      <c r="S70" s="151"/>
      <c r="T70" s="151"/>
      <c r="U70" s="151"/>
      <c r="V70" s="151"/>
      <c r="W70" s="151"/>
      <c r="X70" s="151"/>
      <c r="Y70" s="151"/>
      <c r="Z70" s="151"/>
      <c r="AA70" s="151"/>
      <c r="AB70" s="151"/>
      <c r="AC70" s="209"/>
      <c r="AD70" s="151"/>
      <c r="AE70" s="151"/>
      <c r="AF70" s="111"/>
      <c r="AG70" s="111"/>
      <c r="AH70" s="111"/>
    </row>
    <row r="71" spans="15:34" ht="14.25">
      <c r="O71" s="146"/>
      <c r="P71" s="151"/>
      <c r="Q71" s="151"/>
      <c r="R71" s="151"/>
      <c r="S71" s="151"/>
      <c r="T71" s="151"/>
      <c r="U71" s="151"/>
      <c r="V71" s="151"/>
      <c r="W71" s="151"/>
      <c r="X71" s="151"/>
      <c r="Y71" s="151"/>
      <c r="Z71" s="151"/>
      <c r="AA71" s="151"/>
      <c r="AB71" s="151"/>
      <c r="AC71" s="151"/>
      <c r="AD71" s="151"/>
      <c r="AE71" s="151"/>
      <c r="AF71" s="111"/>
      <c r="AG71" s="111"/>
      <c r="AH71" s="111"/>
    </row>
    <row r="72" spans="15:34" ht="14.25">
      <c r="O72" s="146"/>
      <c r="P72" s="151"/>
      <c r="Q72" s="151"/>
      <c r="R72" s="151"/>
      <c r="S72" s="151"/>
      <c r="T72" s="151"/>
      <c r="U72" s="151"/>
      <c r="V72" s="151"/>
      <c r="W72" s="151"/>
      <c r="X72" s="151"/>
      <c r="Y72" s="151"/>
      <c r="Z72" s="151"/>
      <c r="AA72" s="151"/>
      <c r="AB72" s="151"/>
      <c r="AC72" s="151"/>
      <c r="AD72" s="151"/>
      <c r="AE72" s="151"/>
      <c r="AF72" s="111"/>
      <c r="AG72" s="111"/>
      <c r="AH72" s="111"/>
    </row>
    <row r="73" spans="15:34" ht="14.25">
      <c r="O73" s="146"/>
      <c r="P73" s="151"/>
      <c r="Q73" s="246"/>
      <c r="R73" s="246"/>
      <c r="S73" s="246"/>
      <c r="T73" s="246"/>
      <c r="U73" s="246"/>
      <c r="V73" s="246"/>
      <c r="W73" s="246"/>
      <c r="X73" s="246"/>
      <c r="Y73" s="246"/>
      <c r="Z73" s="246"/>
      <c r="AA73" s="246"/>
      <c r="AB73" s="246"/>
      <c r="AC73" s="151"/>
      <c r="AD73" s="151"/>
      <c r="AE73" s="151"/>
      <c r="AF73" s="111"/>
      <c r="AG73" s="111"/>
      <c r="AH73" s="111"/>
    </row>
    <row r="74" spans="15:34" ht="14.25">
      <c r="O74" s="146"/>
      <c r="P74" s="151"/>
      <c r="Q74" s="246"/>
      <c r="R74" s="246"/>
      <c r="S74" s="246"/>
      <c r="T74" s="246"/>
      <c r="U74" s="246"/>
      <c r="V74" s="246"/>
      <c r="W74" s="246"/>
      <c r="X74" s="246"/>
      <c r="Y74" s="246"/>
      <c r="Z74" s="246"/>
      <c r="AA74" s="246"/>
      <c r="AB74" s="246"/>
      <c r="AC74" s="151"/>
      <c r="AD74" s="151"/>
      <c r="AE74" s="151"/>
      <c r="AF74" s="111"/>
      <c r="AG74" s="111"/>
      <c r="AH74" s="111"/>
    </row>
    <row r="75" spans="15:34" ht="14.25">
      <c r="O75" s="146"/>
      <c r="P75" s="151"/>
      <c r="Q75" s="246"/>
      <c r="R75" s="246"/>
      <c r="S75" s="246"/>
      <c r="T75" s="246"/>
      <c r="U75" s="246"/>
      <c r="V75" s="246"/>
      <c r="W75" s="246"/>
      <c r="X75" s="246"/>
      <c r="Y75" s="246"/>
      <c r="Z75" s="246"/>
      <c r="AA75" s="246"/>
      <c r="AB75" s="246"/>
      <c r="AC75" s="151"/>
      <c r="AD75" s="151"/>
      <c r="AE75" s="151"/>
      <c r="AF75" s="111"/>
      <c r="AG75" s="111"/>
      <c r="AH75" s="111"/>
    </row>
    <row r="76" spans="15:34" ht="14.25">
      <c r="O76" s="146"/>
      <c r="P76" s="151"/>
      <c r="Q76" s="151"/>
      <c r="R76" s="151"/>
      <c r="S76" s="151"/>
      <c r="T76" s="151"/>
      <c r="U76" s="151"/>
      <c r="V76" s="151"/>
      <c r="W76" s="151"/>
      <c r="X76" s="151"/>
      <c r="Y76" s="151"/>
      <c r="Z76" s="151"/>
      <c r="AA76" s="151"/>
      <c r="AB76" s="151"/>
      <c r="AC76" s="151"/>
      <c r="AD76" s="151"/>
      <c r="AE76" s="151"/>
      <c r="AF76" s="111"/>
      <c r="AG76" s="111"/>
      <c r="AH76" s="111"/>
    </row>
    <row r="77" spans="15:34" ht="14.25">
      <c r="O77" s="146"/>
      <c r="P77" s="151"/>
      <c r="Q77" s="151"/>
      <c r="R77" s="151"/>
      <c r="S77" s="151"/>
      <c r="T77" s="151"/>
      <c r="U77" s="151"/>
      <c r="V77" s="151"/>
      <c r="W77" s="151"/>
      <c r="X77" s="151"/>
      <c r="Y77" s="151"/>
      <c r="Z77" s="151"/>
      <c r="AA77" s="151"/>
      <c r="AB77" s="151"/>
      <c r="AC77" s="151"/>
      <c r="AD77" s="151"/>
      <c r="AE77" s="151"/>
      <c r="AF77" s="111"/>
      <c r="AG77" s="111"/>
      <c r="AH77" s="111"/>
    </row>
    <row r="78" spans="15:34" ht="14.25">
      <c r="O78" s="146"/>
      <c r="P78" s="151"/>
      <c r="Q78" s="151"/>
      <c r="R78" s="151"/>
      <c r="S78" s="151"/>
      <c r="T78" s="151"/>
      <c r="U78" s="151"/>
      <c r="V78" s="151"/>
      <c r="W78" s="151"/>
      <c r="X78" s="151"/>
      <c r="Y78" s="151"/>
      <c r="Z78" s="151"/>
      <c r="AA78" s="151"/>
      <c r="AB78" s="151"/>
      <c r="AC78" s="151"/>
      <c r="AD78" s="151"/>
      <c r="AE78" s="151"/>
      <c r="AF78" s="111"/>
      <c r="AG78" s="111"/>
      <c r="AH78" s="111"/>
    </row>
    <row r="79" spans="15:34" ht="14.25">
      <c r="O79" s="146"/>
      <c r="P79" s="151"/>
      <c r="Q79" s="151"/>
      <c r="R79" s="151"/>
      <c r="S79" s="151"/>
      <c r="T79" s="151"/>
      <c r="U79" s="151"/>
      <c r="V79" s="151"/>
      <c r="W79" s="151"/>
      <c r="X79" s="151"/>
      <c r="Y79" s="151"/>
      <c r="Z79" s="151"/>
      <c r="AA79" s="151"/>
      <c r="AB79" s="151"/>
      <c r="AC79" s="151"/>
      <c r="AD79" s="151"/>
      <c r="AE79" s="151"/>
      <c r="AF79" s="111"/>
      <c r="AG79" s="111"/>
      <c r="AH79" s="111"/>
    </row>
    <row r="80" spans="15:34" ht="14.25">
      <c r="O80" s="146"/>
      <c r="P80" s="151"/>
      <c r="Q80" s="151"/>
      <c r="R80" s="151"/>
      <c r="S80" s="151"/>
      <c r="T80" s="151"/>
      <c r="U80" s="151"/>
      <c r="V80" s="151"/>
      <c r="W80" s="151"/>
      <c r="X80" s="151"/>
      <c r="Y80" s="151"/>
      <c r="Z80" s="151"/>
      <c r="AA80" s="151"/>
      <c r="AB80" s="151"/>
      <c r="AC80" s="151"/>
      <c r="AD80" s="151"/>
      <c r="AE80" s="151"/>
      <c r="AF80" s="111"/>
      <c r="AG80" s="111"/>
      <c r="AH80" s="111"/>
    </row>
    <row r="81" spans="15:34" ht="14.25">
      <c r="O81" s="146"/>
      <c r="P81" s="151"/>
      <c r="Q81" s="151"/>
      <c r="R81" s="151"/>
      <c r="S81" s="151"/>
      <c r="T81" s="151"/>
      <c r="U81" s="151"/>
      <c r="V81" s="151"/>
      <c r="W81" s="151"/>
      <c r="X81" s="151"/>
      <c r="Y81" s="151"/>
      <c r="Z81" s="151"/>
      <c r="AA81" s="151"/>
      <c r="AB81" s="151"/>
      <c r="AC81" s="151"/>
      <c r="AD81" s="151"/>
      <c r="AE81" s="151"/>
      <c r="AF81" s="111"/>
      <c r="AG81" s="111"/>
      <c r="AH81" s="111"/>
    </row>
    <row r="82" spans="15:34" ht="14.25">
      <c r="O82" s="146"/>
      <c r="P82" s="151"/>
      <c r="Q82" s="151"/>
      <c r="R82" s="151"/>
      <c r="S82" s="151"/>
      <c r="T82" s="151"/>
      <c r="U82" s="151"/>
      <c r="V82" s="151"/>
      <c r="W82" s="151"/>
      <c r="X82" s="151"/>
      <c r="Y82" s="151"/>
      <c r="Z82" s="151"/>
      <c r="AA82" s="151"/>
      <c r="AB82" s="151"/>
      <c r="AC82" s="151"/>
      <c r="AD82" s="151"/>
      <c r="AE82" s="151"/>
      <c r="AF82" s="111"/>
      <c r="AG82" s="111"/>
      <c r="AH82" s="111"/>
    </row>
    <row r="83" spans="15:34" ht="14.25">
      <c r="O83" s="146"/>
      <c r="P83" s="151"/>
      <c r="Q83" s="246"/>
      <c r="R83" s="246"/>
      <c r="S83" s="246"/>
      <c r="T83" s="246"/>
      <c r="U83" s="248"/>
      <c r="V83" s="151"/>
      <c r="W83" s="151"/>
      <c r="X83" s="151"/>
      <c r="Y83" s="151"/>
      <c r="Z83" s="151"/>
      <c r="AA83" s="151"/>
      <c r="AB83" s="151"/>
      <c r="AC83" s="151"/>
      <c r="AD83" s="151"/>
      <c r="AE83" s="151"/>
      <c r="AF83" s="111"/>
      <c r="AG83" s="111"/>
      <c r="AH83" s="111"/>
    </row>
    <row r="84" spans="15:34" ht="14.25">
      <c r="O84" s="146"/>
      <c r="P84" s="151"/>
      <c r="Q84" s="246"/>
      <c r="R84" s="246"/>
      <c r="S84" s="246"/>
      <c r="T84" s="246"/>
      <c r="U84" s="248"/>
      <c r="V84" s="151"/>
      <c r="W84" s="151"/>
      <c r="X84" s="151"/>
      <c r="Y84" s="151"/>
      <c r="Z84" s="151"/>
      <c r="AA84" s="151"/>
      <c r="AB84" s="151"/>
      <c r="AC84" s="151"/>
      <c r="AD84" s="151"/>
      <c r="AE84" s="151"/>
      <c r="AF84" s="111"/>
      <c r="AG84" s="111"/>
      <c r="AH84" s="111"/>
    </row>
    <row r="85" spans="15:34" ht="14.25">
      <c r="O85" s="146"/>
      <c r="P85" s="151"/>
      <c r="Q85" s="246"/>
      <c r="R85" s="246"/>
      <c r="S85" s="246"/>
      <c r="T85" s="246"/>
      <c r="U85" s="248"/>
      <c r="V85" s="151"/>
      <c r="W85" s="151"/>
      <c r="X85" s="151"/>
      <c r="Y85" s="151"/>
      <c r="Z85" s="151"/>
      <c r="AA85" s="151"/>
      <c r="AB85" s="151"/>
      <c r="AC85" s="151"/>
      <c r="AD85" s="151"/>
      <c r="AE85" s="151"/>
      <c r="AF85" s="111"/>
      <c r="AG85" s="111"/>
      <c r="AH85" s="111"/>
    </row>
    <row r="86" spans="15:34" ht="14.25">
      <c r="O86" s="146"/>
      <c r="P86" s="151"/>
      <c r="Q86" s="246"/>
      <c r="R86" s="246"/>
      <c r="S86" s="246"/>
      <c r="T86" s="246"/>
      <c r="U86" s="248"/>
      <c r="V86" s="151"/>
      <c r="W86" s="151"/>
      <c r="X86" s="151"/>
      <c r="Y86" s="151"/>
      <c r="Z86" s="151"/>
      <c r="AA86" s="151"/>
      <c r="AB86" s="151"/>
      <c r="AC86" s="151"/>
      <c r="AD86" s="151"/>
      <c r="AE86" s="151"/>
      <c r="AF86" s="111"/>
      <c r="AG86" s="111"/>
      <c r="AH86" s="111"/>
    </row>
    <row r="87" spans="15:34" ht="14.25">
      <c r="O87" s="146"/>
      <c r="P87" s="151"/>
      <c r="Q87" s="246"/>
      <c r="R87" s="246"/>
      <c r="S87" s="246"/>
      <c r="T87" s="246"/>
      <c r="U87" s="248"/>
      <c r="V87" s="151"/>
      <c r="W87" s="151"/>
      <c r="X87" s="151"/>
      <c r="Y87" s="151"/>
      <c r="Z87" s="151"/>
      <c r="AA87" s="151"/>
      <c r="AB87" s="151"/>
      <c r="AC87" s="151"/>
      <c r="AD87" s="151"/>
      <c r="AE87" s="151"/>
      <c r="AF87" s="111"/>
      <c r="AG87" s="111"/>
      <c r="AH87" s="111"/>
    </row>
    <row r="88" spans="15:34" ht="14.25">
      <c r="O88" s="146"/>
      <c r="P88" s="151"/>
      <c r="Q88" s="246"/>
      <c r="R88" s="246"/>
      <c r="S88" s="246"/>
      <c r="T88" s="246"/>
      <c r="U88" s="248"/>
      <c r="V88" s="151"/>
      <c r="W88" s="151"/>
      <c r="X88" s="151"/>
      <c r="Y88" s="151"/>
      <c r="Z88" s="151"/>
      <c r="AA88" s="151"/>
      <c r="AB88" s="151"/>
      <c r="AC88" s="151"/>
      <c r="AD88" s="151"/>
      <c r="AE88" s="151"/>
      <c r="AF88" s="111"/>
      <c r="AG88" s="111"/>
      <c r="AH88" s="111"/>
    </row>
    <row r="89" spans="15:34" ht="14.25">
      <c r="O89" s="146"/>
      <c r="P89" s="151"/>
      <c r="Q89" s="246"/>
      <c r="R89" s="246"/>
      <c r="S89" s="246"/>
      <c r="T89" s="246"/>
      <c r="U89" s="248"/>
      <c r="V89" s="151"/>
      <c r="W89" s="151"/>
      <c r="X89" s="151"/>
      <c r="Y89" s="151"/>
      <c r="Z89" s="151"/>
      <c r="AA89" s="151"/>
      <c r="AB89" s="151"/>
      <c r="AC89" s="151"/>
      <c r="AD89" s="151"/>
      <c r="AE89" s="151"/>
      <c r="AF89" s="111"/>
      <c r="AG89" s="111"/>
      <c r="AH89" s="111"/>
    </row>
    <row r="90" spans="15:34" ht="14.25">
      <c r="O90" s="146"/>
      <c r="P90" s="151"/>
      <c r="Q90" s="246"/>
      <c r="R90" s="246"/>
      <c r="S90" s="246"/>
      <c r="T90" s="246"/>
      <c r="U90" s="248"/>
      <c r="V90" s="151"/>
      <c r="W90" s="151"/>
      <c r="X90" s="151"/>
      <c r="Y90" s="151"/>
      <c r="Z90" s="151"/>
      <c r="AA90" s="151"/>
      <c r="AB90" s="151"/>
      <c r="AC90" s="151"/>
      <c r="AD90" s="151"/>
      <c r="AE90" s="151"/>
      <c r="AF90" s="111"/>
      <c r="AG90" s="111"/>
      <c r="AH90" s="111"/>
    </row>
    <row r="91" spans="15:34" ht="14.25">
      <c r="O91" s="146"/>
      <c r="P91" s="151"/>
      <c r="Q91" s="246"/>
      <c r="R91" s="246"/>
      <c r="S91" s="246"/>
      <c r="T91" s="246"/>
      <c r="U91" s="248"/>
      <c r="V91" s="151"/>
      <c r="W91" s="151"/>
      <c r="X91" s="151"/>
      <c r="Y91" s="151"/>
      <c r="Z91" s="151"/>
      <c r="AA91" s="151"/>
      <c r="AB91" s="151"/>
      <c r="AC91" s="151"/>
      <c r="AD91" s="151"/>
      <c r="AE91" s="151"/>
      <c r="AF91" s="111"/>
      <c r="AG91" s="111"/>
      <c r="AH91" s="111"/>
    </row>
    <row r="92" spans="15:34" ht="14.25">
      <c r="O92" s="146"/>
      <c r="P92" s="151"/>
      <c r="Q92" s="246"/>
      <c r="R92" s="246"/>
      <c r="S92" s="246"/>
      <c r="T92" s="246"/>
      <c r="U92" s="248"/>
      <c r="V92" s="151"/>
      <c r="W92" s="151"/>
      <c r="X92" s="151"/>
      <c r="Y92" s="151"/>
      <c r="Z92" s="151"/>
      <c r="AA92" s="151"/>
      <c r="AB92" s="151"/>
      <c r="AC92" s="151"/>
      <c r="AD92" s="151"/>
      <c r="AE92" s="151"/>
      <c r="AF92" s="111"/>
      <c r="AG92" s="111"/>
      <c r="AH92" s="111"/>
    </row>
    <row r="93" spans="15:34" ht="14.25">
      <c r="O93" s="146"/>
      <c r="P93" s="151"/>
      <c r="Q93" s="246"/>
      <c r="R93" s="246"/>
      <c r="S93" s="246"/>
      <c r="T93" s="246"/>
      <c r="U93" s="248"/>
      <c r="V93" s="151"/>
      <c r="W93" s="151"/>
      <c r="X93" s="151"/>
      <c r="Y93" s="151"/>
      <c r="Z93" s="151"/>
      <c r="AA93" s="151"/>
      <c r="AB93" s="151"/>
      <c r="AC93" s="151"/>
      <c r="AD93" s="151"/>
      <c r="AE93" s="151"/>
      <c r="AF93" s="111"/>
      <c r="AG93" s="111"/>
      <c r="AH93" s="111"/>
    </row>
    <row r="94" spans="15:34" ht="14.25">
      <c r="O94" s="146"/>
      <c r="P94" s="151"/>
      <c r="Q94" s="246"/>
      <c r="R94" s="246"/>
      <c r="S94" s="246"/>
      <c r="T94" s="246"/>
      <c r="U94" s="248"/>
      <c r="V94" s="151"/>
      <c r="W94" s="151"/>
      <c r="X94" s="151"/>
      <c r="Y94" s="151"/>
      <c r="Z94" s="151"/>
      <c r="AA94" s="151"/>
      <c r="AB94" s="151"/>
      <c r="AC94" s="151"/>
      <c r="AD94" s="151"/>
      <c r="AE94" s="151"/>
      <c r="AF94" s="111"/>
      <c r="AG94" s="111"/>
      <c r="AH94" s="111"/>
    </row>
    <row r="95" spans="15:34" ht="14.25">
      <c r="O95" s="146"/>
      <c r="P95" s="151"/>
      <c r="Q95" s="246"/>
      <c r="R95" s="246"/>
      <c r="S95" s="246"/>
      <c r="T95" s="246"/>
      <c r="U95" s="248"/>
      <c r="V95" s="151"/>
      <c r="W95" s="151"/>
      <c r="X95" s="151"/>
      <c r="Y95" s="151"/>
      <c r="Z95" s="151"/>
      <c r="AA95" s="151"/>
      <c r="AB95" s="151"/>
      <c r="AC95" s="151"/>
      <c r="AD95" s="151"/>
      <c r="AE95" s="151"/>
      <c r="AF95" s="111"/>
      <c r="AG95" s="111"/>
      <c r="AH95" s="111"/>
    </row>
    <row r="96" spans="15:34" ht="14.25">
      <c r="O96" s="146"/>
      <c r="P96" s="151"/>
      <c r="Q96" s="246"/>
      <c r="R96" s="246"/>
      <c r="S96" s="246"/>
      <c r="T96" s="246"/>
      <c r="U96" s="248"/>
      <c r="V96" s="151"/>
      <c r="W96" s="151"/>
      <c r="X96" s="151"/>
      <c r="Y96" s="151"/>
      <c r="Z96" s="151"/>
      <c r="AA96" s="151"/>
      <c r="AB96" s="151"/>
      <c r="AC96" s="151"/>
      <c r="AD96" s="151"/>
      <c r="AE96" s="151"/>
      <c r="AF96" s="111"/>
      <c r="AG96" s="111"/>
      <c r="AH96" s="111"/>
    </row>
    <row r="97" spans="15:34" ht="14.25">
      <c r="O97" s="146"/>
      <c r="P97" s="151"/>
      <c r="Q97" s="246"/>
      <c r="R97" s="246"/>
      <c r="S97" s="246"/>
      <c r="T97" s="246"/>
      <c r="U97" s="248"/>
      <c r="V97" s="151"/>
      <c r="W97" s="151"/>
      <c r="X97" s="151"/>
      <c r="Y97" s="151"/>
      <c r="Z97" s="151"/>
      <c r="AA97" s="151"/>
      <c r="AB97" s="151"/>
      <c r="AC97" s="151"/>
      <c r="AD97" s="151"/>
      <c r="AE97" s="151"/>
      <c r="AF97" s="111"/>
      <c r="AG97" s="111"/>
      <c r="AH97" s="111"/>
    </row>
    <row r="98" spans="15:34" ht="14.25">
      <c r="O98" s="146"/>
      <c r="P98" s="151"/>
      <c r="Q98" s="246"/>
      <c r="R98" s="246"/>
      <c r="S98" s="246"/>
      <c r="T98" s="246"/>
      <c r="U98" s="248"/>
      <c r="V98" s="151"/>
      <c r="W98" s="151"/>
      <c r="X98" s="151"/>
      <c r="Y98" s="151"/>
      <c r="Z98" s="151"/>
      <c r="AA98" s="151"/>
      <c r="AB98" s="151"/>
      <c r="AC98" s="151"/>
      <c r="AD98" s="151"/>
      <c r="AE98" s="151"/>
      <c r="AF98" s="111"/>
      <c r="AG98" s="111"/>
      <c r="AH98" s="111"/>
    </row>
    <row r="99" spans="15:34" ht="14.25">
      <c r="O99" s="146"/>
      <c r="P99" s="151"/>
      <c r="Q99" s="246"/>
      <c r="R99" s="246"/>
      <c r="S99" s="246"/>
      <c r="T99" s="246"/>
      <c r="U99" s="248"/>
      <c r="V99" s="151"/>
      <c r="W99" s="151"/>
      <c r="X99" s="151"/>
      <c r="Y99" s="151"/>
      <c r="Z99" s="151"/>
      <c r="AA99" s="151"/>
      <c r="AB99" s="151"/>
      <c r="AC99" s="151"/>
      <c r="AD99" s="151"/>
      <c r="AE99" s="151"/>
      <c r="AF99" s="111"/>
      <c r="AG99" s="111"/>
      <c r="AH99" s="111"/>
    </row>
    <row r="100" spans="15:34" ht="14.25">
      <c r="O100" s="146"/>
      <c r="P100" s="151"/>
      <c r="Q100" s="246"/>
      <c r="R100" s="246"/>
      <c r="S100" s="246"/>
      <c r="T100" s="246"/>
      <c r="U100" s="248"/>
      <c r="V100" s="151"/>
      <c r="W100" s="151"/>
      <c r="X100" s="151"/>
      <c r="Y100" s="151"/>
      <c r="Z100" s="151"/>
      <c r="AA100" s="151"/>
      <c r="AB100" s="151"/>
      <c r="AC100" s="151"/>
      <c r="AD100" s="151"/>
      <c r="AE100" s="151"/>
      <c r="AF100" s="111"/>
      <c r="AG100" s="111"/>
      <c r="AH100" s="111"/>
    </row>
    <row r="101" spans="15:34" ht="14.25">
      <c r="O101" s="146"/>
      <c r="P101" s="151"/>
      <c r="Q101" s="246"/>
      <c r="R101" s="246"/>
      <c r="S101" s="246"/>
      <c r="T101" s="246"/>
      <c r="U101" s="248"/>
      <c r="V101" s="151"/>
      <c r="W101" s="151"/>
      <c r="X101" s="151"/>
      <c r="Y101" s="151"/>
      <c r="Z101" s="151"/>
      <c r="AA101" s="151"/>
      <c r="AB101" s="151"/>
      <c r="AC101" s="151"/>
      <c r="AD101" s="151"/>
      <c r="AE101" s="151"/>
      <c r="AF101" s="111"/>
      <c r="AG101" s="111"/>
      <c r="AH101" s="111"/>
    </row>
    <row r="102" spans="15:34" ht="14.25">
      <c r="O102" s="146"/>
      <c r="P102" s="151"/>
      <c r="Q102" s="246"/>
      <c r="R102" s="246"/>
      <c r="S102" s="246"/>
      <c r="T102" s="246"/>
      <c r="U102" s="248"/>
      <c r="V102" s="151"/>
      <c r="W102" s="151"/>
      <c r="X102" s="151"/>
      <c r="Y102" s="151"/>
      <c r="Z102" s="151"/>
      <c r="AA102" s="151"/>
      <c r="AB102" s="151"/>
      <c r="AC102" s="151"/>
      <c r="AD102" s="151"/>
      <c r="AE102" s="151"/>
      <c r="AF102" s="111"/>
      <c r="AG102" s="111"/>
      <c r="AH102" s="111"/>
    </row>
    <row r="103" spans="15:34" ht="14.25">
      <c r="O103" s="146"/>
      <c r="P103" s="151"/>
      <c r="Q103" s="246"/>
      <c r="R103" s="246"/>
      <c r="S103" s="246"/>
      <c r="T103" s="246"/>
      <c r="U103" s="248"/>
      <c r="V103" s="151"/>
      <c r="W103" s="151"/>
      <c r="X103" s="151"/>
      <c r="Y103" s="151"/>
      <c r="Z103" s="151"/>
      <c r="AA103" s="151"/>
      <c r="AB103" s="151"/>
      <c r="AC103" s="151"/>
      <c r="AD103" s="151"/>
      <c r="AE103" s="151"/>
      <c r="AF103" s="111"/>
      <c r="AG103" s="111"/>
      <c r="AH103" s="111"/>
    </row>
    <row r="104" spans="15:34" ht="14.25">
      <c r="O104" s="146"/>
      <c r="P104" s="151"/>
      <c r="Q104" s="246"/>
      <c r="R104" s="246"/>
      <c r="S104" s="246"/>
      <c r="T104" s="246"/>
      <c r="U104" s="248"/>
      <c r="V104" s="151"/>
      <c r="W104" s="151"/>
      <c r="X104" s="151"/>
      <c r="Y104" s="151"/>
      <c r="Z104" s="151"/>
      <c r="AA104" s="151"/>
      <c r="AB104" s="151"/>
      <c r="AC104" s="151"/>
      <c r="AD104" s="151"/>
      <c r="AE104" s="151"/>
      <c r="AF104" s="111"/>
      <c r="AG104" s="111"/>
      <c r="AH104" s="111"/>
    </row>
    <row r="105" spans="15:34" ht="14.25">
      <c r="O105" s="146"/>
      <c r="P105" s="151"/>
      <c r="Q105" s="151"/>
      <c r="R105" s="246"/>
      <c r="S105" s="151"/>
      <c r="T105" s="246"/>
      <c r="U105" s="248"/>
      <c r="V105" s="151"/>
      <c r="W105" s="151"/>
      <c r="X105" s="151"/>
      <c r="Y105" s="151"/>
      <c r="Z105" s="151"/>
      <c r="AA105" s="151"/>
      <c r="AB105" s="151"/>
      <c r="AC105" s="151"/>
      <c r="AD105" s="151"/>
      <c r="AE105" s="151"/>
      <c r="AF105" s="111"/>
      <c r="AG105" s="111"/>
      <c r="AH105" s="111"/>
    </row>
    <row r="106" spans="15:34" ht="14.25">
      <c r="O106" s="146"/>
      <c r="P106" s="151"/>
      <c r="Q106" s="151"/>
      <c r="R106" s="246"/>
      <c r="S106" s="151"/>
      <c r="T106" s="246"/>
      <c r="U106" s="248"/>
      <c r="V106" s="151"/>
      <c r="W106" s="151"/>
      <c r="X106" s="151"/>
      <c r="Y106" s="151"/>
      <c r="Z106" s="151"/>
      <c r="AA106" s="151"/>
      <c r="AB106" s="151"/>
      <c r="AC106" s="151"/>
      <c r="AD106" s="151"/>
      <c r="AE106" s="151"/>
      <c r="AF106" s="111"/>
      <c r="AG106" s="111"/>
      <c r="AH106" s="111"/>
    </row>
    <row r="107" spans="15:34" ht="14.25">
      <c r="O107" s="146"/>
      <c r="P107" s="151"/>
      <c r="Q107" s="246"/>
      <c r="R107" s="246"/>
      <c r="S107" s="246"/>
      <c r="T107" s="246"/>
      <c r="U107" s="248"/>
      <c r="V107" s="151"/>
      <c r="W107" s="151"/>
      <c r="X107" s="151"/>
      <c r="Y107" s="151"/>
      <c r="Z107" s="151"/>
      <c r="AA107" s="151"/>
      <c r="AB107" s="151"/>
      <c r="AC107" s="151"/>
      <c r="AD107" s="151"/>
      <c r="AE107" s="151"/>
      <c r="AF107" s="111"/>
      <c r="AG107" s="111"/>
      <c r="AH107" s="111"/>
    </row>
    <row r="108" spans="15:34" ht="14.25">
      <c r="O108" s="146"/>
      <c r="P108" s="151"/>
      <c r="Q108" s="246"/>
      <c r="R108" s="246"/>
      <c r="S108" s="246"/>
      <c r="T108" s="246"/>
      <c r="U108" s="248"/>
      <c r="V108" s="151"/>
      <c r="W108" s="151"/>
      <c r="X108" s="151"/>
      <c r="Y108" s="151"/>
      <c r="Z108" s="151"/>
      <c r="AA108" s="151"/>
      <c r="AB108" s="151"/>
      <c r="AC108" s="151"/>
      <c r="AD108" s="151"/>
      <c r="AE108" s="151"/>
      <c r="AF108" s="111"/>
      <c r="AG108" s="111"/>
      <c r="AH108" s="111"/>
    </row>
    <row r="109" spans="15:34" ht="14.25">
      <c r="O109" s="146"/>
      <c r="P109" s="151"/>
      <c r="Q109" s="246"/>
      <c r="R109" s="246"/>
      <c r="S109" s="246"/>
      <c r="T109" s="246"/>
      <c r="U109" s="248"/>
      <c r="V109" s="151"/>
      <c r="W109" s="151"/>
      <c r="X109" s="151"/>
      <c r="Y109" s="151"/>
      <c r="Z109" s="151"/>
      <c r="AA109" s="151"/>
      <c r="AB109" s="151"/>
      <c r="AC109" s="151"/>
      <c r="AD109" s="151"/>
      <c r="AE109" s="151"/>
      <c r="AF109" s="111"/>
      <c r="AG109" s="111"/>
      <c r="AH109" s="111"/>
    </row>
    <row r="110" spans="15:34" ht="14.25">
      <c r="O110" s="146"/>
      <c r="P110" s="151"/>
      <c r="Q110" s="246"/>
      <c r="R110" s="246"/>
      <c r="S110" s="246"/>
      <c r="T110" s="246"/>
      <c r="U110" s="248"/>
      <c r="V110" s="151"/>
      <c r="W110" s="151"/>
      <c r="X110" s="151"/>
      <c r="Y110" s="151"/>
      <c r="Z110" s="151"/>
      <c r="AA110" s="151"/>
      <c r="AB110" s="151"/>
      <c r="AC110" s="151"/>
      <c r="AD110" s="151"/>
      <c r="AE110" s="151"/>
      <c r="AF110" s="111"/>
      <c r="AG110" s="111"/>
      <c r="AH110" s="111"/>
    </row>
    <row r="111" spans="15:34" ht="14.25">
      <c r="O111" s="146"/>
      <c r="P111" s="151"/>
      <c r="Q111" s="151"/>
      <c r="R111" s="246"/>
      <c r="S111" s="151"/>
      <c r="T111" s="246"/>
      <c r="U111" s="248"/>
      <c r="V111" s="151"/>
      <c r="W111" s="151"/>
      <c r="X111" s="151"/>
      <c r="Y111" s="151"/>
      <c r="Z111" s="151"/>
      <c r="AA111" s="151"/>
      <c r="AB111" s="151"/>
      <c r="AC111" s="151"/>
      <c r="AD111" s="151"/>
      <c r="AE111" s="151"/>
      <c r="AF111" s="111"/>
      <c r="AG111" s="111"/>
      <c r="AH111" s="111"/>
    </row>
    <row r="112" spans="15:34" ht="14.25">
      <c r="O112" s="146"/>
      <c r="P112" s="151"/>
      <c r="Q112" s="151"/>
      <c r="R112" s="246"/>
      <c r="S112" s="151"/>
      <c r="T112" s="246"/>
      <c r="U112" s="248"/>
      <c r="V112" s="151"/>
      <c r="W112" s="151"/>
      <c r="X112" s="151"/>
      <c r="Y112" s="151"/>
      <c r="Z112" s="151"/>
      <c r="AA112" s="151"/>
      <c r="AB112" s="151"/>
      <c r="AC112" s="151"/>
      <c r="AD112" s="151"/>
      <c r="AE112" s="151"/>
      <c r="AF112" s="111"/>
      <c r="AG112" s="111"/>
      <c r="AH112" s="111"/>
    </row>
    <row r="113" spans="15:34" ht="14.25">
      <c r="O113" s="146"/>
      <c r="P113" s="151"/>
      <c r="Q113" s="246"/>
      <c r="R113" s="246"/>
      <c r="S113" s="246"/>
      <c r="T113" s="246"/>
      <c r="U113" s="248"/>
      <c r="V113" s="151"/>
      <c r="W113" s="151"/>
      <c r="X113" s="151"/>
      <c r="Y113" s="151"/>
      <c r="Z113" s="151"/>
      <c r="AA113" s="151"/>
      <c r="AB113" s="151"/>
      <c r="AC113" s="151"/>
      <c r="AD113" s="151"/>
      <c r="AE113" s="151"/>
      <c r="AF113" s="111"/>
      <c r="AG113" s="111"/>
      <c r="AH113" s="111"/>
    </row>
    <row r="114" spans="15:34" ht="14.25">
      <c r="O114" s="146"/>
      <c r="P114" s="151"/>
      <c r="Q114" s="151"/>
      <c r="R114" s="246"/>
      <c r="S114" s="151"/>
      <c r="T114" s="246"/>
      <c r="U114" s="248"/>
      <c r="V114" s="151"/>
      <c r="W114" s="151"/>
      <c r="X114" s="151"/>
      <c r="Y114" s="151"/>
      <c r="Z114" s="151"/>
      <c r="AA114" s="151"/>
      <c r="AB114" s="151"/>
      <c r="AC114" s="151"/>
      <c r="AD114" s="151"/>
      <c r="AE114" s="151"/>
      <c r="AF114" s="111"/>
      <c r="AG114" s="111"/>
      <c r="AH114" s="111"/>
    </row>
    <row r="115" spans="15:34" ht="14.25">
      <c r="O115" s="146"/>
      <c r="P115" s="151"/>
      <c r="Q115" s="246"/>
      <c r="R115" s="246"/>
      <c r="S115" s="246"/>
      <c r="T115" s="246"/>
      <c r="U115" s="248"/>
      <c r="V115" s="151"/>
      <c r="W115" s="151"/>
      <c r="X115" s="151"/>
      <c r="Y115" s="151"/>
      <c r="Z115" s="151"/>
      <c r="AA115" s="151"/>
      <c r="AB115" s="151"/>
      <c r="AC115" s="151"/>
      <c r="AD115" s="151"/>
      <c r="AE115" s="151"/>
      <c r="AF115" s="111"/>
      <c r="AG115" s="111"/>
      <c r="AH115" s="111"/>
    </row>
    <row r="116" spans="15:34" ht="14.25">
      <c r="O116" s="146"/>
      <c r="P116" s="151"/>
      <c r="Q116" s="246"/>
      <c r="R116" s="246"/>
      <c r="S116" s="246"/>
      <c r="T116" s="246"/>
      <c r="U116" s="248"/>
      <c r="V116" s="151"/>
      <c r="W116" s="151"/>
      <c r="X116" s="151"/>
      <c r="Y116" s="151"/>
      <c r="Z116" s="151"/>
      <c r="AA116" s="151"/>
      <c r="AB116" s="151"/>
      <c r="AC116" s="151"/>
      <c r="AD116" s="151"/>
      <c r="AE116" s="151"/>
      <c r="AF116" s="111"/>
      <c r="AG116" s="111"/>
      <c r="AH116" s="111"/>
    </row>
    <row r="117" spans="15:34" ht="14.25">
      <c r="O117" s="146"/>
      <c r="P117" s="151"/>
      <c r="Q117" s="151"/>
      <c r="R117" s="246"/>
      <c r="S117" s="151"/>
      <c r="T117" s="246"/>
      <c r="U117" s="248"/>
      <c r="V117" s="151"/>
      <c r="W117" s="151"/>
      <c r="X117" s="151"/>
      <c r="Y117" s="151"/>
      <c r="Z117" s="151"/>
      <c r="AA117" s="151"/>
      <c r="AB117" s="151"/>
      <c r="AC117" s="151"/>
      <c r="AD117" s="151"/>
      <c r="AE117" s="151"/>
      <c r="AF117" s="111"/>
      <c r="AG117" s="111"/>
      <c r="AH117" s="111"/>
    </row>
    <row r="118" spans="15:34" ht="14.25">
      <c r="O118" s="146"/>
      <c r="P118" s="151"/>
      <c r="Q118" s="246"/>
      <c r="R118" s="246"/>
      <c r="S118" s="246"/>
      <c r="T118" s="246"/>
      <c r="U118" s="248"/>
      <c r="V118" s="151"/>
      <c r="W118" s="151"/>
      <c r="X118" s="151"/>
      <c r="Y118" s="151"/>
      <c r="Z118" s="151"/>
      <c r="AA118" s="151"/>
      <c r="AB118" s="151"/>
      <c r="AC118" s="151"/>
      <c r="AD118" s="151"/>
      <c r="AE118" s="151"/>
      <c r="AF118" s="111"/>
      <c r="AG118" s="111"/>
      <c r="AH118" s="111"/>
    </row>
    <row r="119" spans="15:34" ht="14.25">
      <c r="O119" s="146"/>
      <c r="P119" s="151"/>
      <c r="Q119" s="151"/>
      <c r="R119" s="246"/>
      <c r="S119" s="246"/>
      <c r="T119" s="246"/>
      <c r="U119" s="248"/>
      <c r="V119" s="151"/>
      <c r="W119" s="151"/>
      <c r="X119" s="151"/>
      <c r="Y119" s="151"/>
      <c r="Z119" s="151"/>
      <c r="AA119" s="151"/>
      <c r="AB119" s="151"/>
      <c r="AC119" s="151"/>
      <c r="AD119" s="151"/>
      <c r="AE119" s="151"/>
      <c r="AF119" s="111"/>
      <c r="AG119" s="111"/>
      <c r="AH119" s="111"/>
    </row>
    <row r="120" spans="15:34" ht="14.25">
      <c r="O120" s="146"/>
      <c r="P120" s="151"/>
      <c r="Q120" s="246"/>
      <c r="R120" s="246"/>
      <c r="S120" s="246"/>
      <c r="T120" s="246"/>
      <c r="U120" s="248"/>
      <c r="V120" s="151"/>
      <c r="W120" s="151"/>
      <c r="X120" s="151"/>
      <c r="Y120" s="151"/>
      <c r="Z120" s="151"/>
      <c r="AA120" s="151"/>
      <c r="AB120" s="151"/>
      <c r="AC120" s="151"/>
      <c r="AD120" s="151"/>
      <c r="AE120" s="151"/>
      <c r="AF120" s="111"/>
      <c r="AG120" s="111"/>
      <c r="AH120" s="111"/>
    </row>
    <row r="121" spans="15:34" ht="14.25">
      <c r="O121" s="146"/>
      <c r="P121" s="151"/>
      <c r="Q121" s="151"/>
      <c r="R121" s="246"/>
      <c r="S121" s="151"/>
      <c r="T121" s="246"/>
      <c r="U121" s="248"/>
      <c r="V121" s="151"/>
      <c r="W121" s="151"/>
      <c r="X121" s="151"/>
      <c r="Y121" s="151"/>
      <c r="Z121" s="151"/>
      <c r="AA121" s="151"/>
      <c r="AB121" s="151"/>
      <c r="AC121" s="151"/>
      <c r="AD121" s="151"/>
      <c r="AE121" s="151"/>
      <c r="AF121" s="111"/>
      <c r="AG121" s="111"/>
      <c r="AH121" s="111"/>
    </row>
    <row r="122" spans="15:34" ht="14.25">
      <c r="O122" s="146"/>
      <c r="P122" s="151"/>
      <c r="Q122" s="246"/>
      <c r="R122" s="246"/>
      <c r="S122" s="246"/>
      <c r="T122" s="246"/>
      <c r="U122" s="248"/>
      <c r="V122" s="151"/>
      <c r="W122" s="151"/>
      <c r="X122" s="151"/>
      <c r="Y122" s="151"/>
      <c r="Z122" s="151"/>
      <c r="AA122" s="151"/>
      <c r="AB122" s="151"/>
      <c r="AC122" s="151"/>
      <c r="AD122" s="151"/>
      <c r="AE122" s="151"/>
      <c r="AF122" s="111"/>
      <c r="AG122" s="111"/>
      <c r="AH122" s="111"/>
    </row>
    <row r="123" spans="16:34" ht="14.25">
      <c r="P123" s="111"/>
      <c r="Q123" s="111"/>
      <c r="R123" s="113"/>
      <c r="S123" s="111"/>
      <c r="T123" s="113"/>
      <c r="U123" s="114"/>
      <c r="V123" s="111"/>
      <c r="W123" s="111"/>
      <c r="X123" s="111"/>
      <c r="Y123" s="111"/>
      <c r="Z123" s="111"/>
      <c r="AA123" s="111"/>
      <c r="AB123" s="111"/>
      <c r="AC123" s="111"/>
      <c r="AD123" s="111"/>
      <c r="AE123" s="111"/>
      <c r="AF123" s="111"/>
      <c r="AG123" s="111"/>
      <c r="AH123" s="111"/>
    </row>
    <row r="124" spans="16:34" ht="14.25">
      <c r="P124" s="111"/>
      <c r="Q124" s="111"/>
      <c r="R124" s="113"/>
      <c r="S124" s="111"/>
      <c r="T124" s="113"/>
      <c r="U124" s="114"/>
      <c r="V124" s="111"/>
      <c r="W124" s="111"/>
      <c r="X124" s="111"/>
      <c r="Y124" s="111"/>
      <c r="Z124" s="111"/>
      <c r="AA124" s="111"/>
      <c r="AB124" s="111"/>
      <c r="AC124" s="111"/>
      <c r="AD124" s="111"/>
      <c r="AE124" s="111"/>
      <c r="AF124" s="111"/>
      <c r="AG124" s="111"/>
      <c r="AH124" s="111"/>
    </row>
    <row r="125" spans="16:34" ht="14.25">
      <c r="P125" s="111"/>
      <c r="Q125" s="111"/>
      <c r="R125" s="113"/>
      <c r="S125" s="111"/>
      <c r="T125" s="113"/>
      <c r="U125" s="114"/>
      <c r="V125" s="111"/>
      <c r="W125" s="111"/>
      <c r="X125" s="111"/>
      <c r="Y125" s="111"/>
      <c r="Z125" s="111"/>
      <c r="AA125" s="111"/>
      <c r="AB125" s="111"/>
      <c r="AC125" s="111"/>
      <c r="AD125" s="111"/>
      <c r="AE125" s="111"/>
      <c r="AF125" s="111"/>
      <c r="AG125" s="111"/>
      <c r="AH125" s="111"/>
    </row>
    <row r="126" spans="16:34" ht="14.25">
      <c r="P126" s="111"/>
      <c r="Q126" s="111"/>
      <c r="R126" s="113"/>
      <c r="S126" s="111"/>
      <c r="T126" s="113"/>
      <c r="U126" s="114"/>
      <c r="V126" s="111"/>
      <c r="W126" s="111"/>
      <c r="X126" s="111"/>
      <c r="Y126" s="111"/>
      <c r="Z126" s="111"/>
      <c r="AA126" s="111"/>
      <c r="AB126" s="111"/>
      <c r="AC126" s="111"/>
      <c r="AD126" s="111"/>
      <c r="AE126" s="111"/>
      <c r="AF126" s="111"/>
      <c r="AG126" s="111"/>
      <c r="AH126" s="111"/>
    </row>
    <row r="127" spans="16:34" ht="14.25">
      <c r="P127" s="111"/>
      <c r="Q127" s="113"/>
      <c r="R127" s="113"/>
      <c r="S127" s="113"/>
      <c r="T127" s="113"/>
      <c r="U127" s="114"/>
      <c r="V127" s="111"/>
      <c r="W127" s="111"/>
      <c r="X127" s="111"/>
      <c r="Y127" s="111"/>
      <c r="Z127" s="111"/>
      <c r="AA127" s="111"/>
      <c r="AB127" s="111"/>
      <c r="AC127" s="111"/>
      <c r="AD127" s="111"/>
      <c r="AE127" s="111"/>
      <c r="AF127" s="111"/>
      <c r="AG127" s="111"/>
      <c r="AH127" s="111"/>
    </row>
    <row r="128" spans="16:34" ht="14.25">
      <c r="P128" s="111"/>
      <c r="Q128" s="113"/>
      <c r="R128" s="111"/>
      <c r="S128" s="113"/>
      <c r="T128" s="113"/>
      <c r="U128" s="114"/>
      <c r="V128" s="111"/>
      <c r="W128" s="111"/>
      <c r="X128" s="111"/>
      <c r="Y128" s="111"/>
      <c r="Z128" s="111"/>
      <c r="AA128" s="111"/>
      <c r="AB128" s="111"/>
      <c r="AC128" s="111"/>
      <c r="AD128" s="111"/>
      <c r="AE128" s="111"/>
      <c r="AF128" s="111"/>
      <c r="AG128" s="111"/>
      <c r="AH128" s="111"/>
    </row>
    <row r="129" spans="16:34" ht="14.25">
      <c r="P129" s="111"/>
      <c r="Q129" s="111"/>
      <c r="R129" s="111"/>
      <c r="S129" s="111"/>
      <c r="T129" s="113"/>
      <c r="U129" s="114"/>
      <c r="V129" s="111"/>
      <c r="W129" s="111"/>
      <c r="X129" s="111"/>
      <c r="Y129" s="111"/>
      <c r="Z129" s="111"/>
      <c r="AA129" s="111"/>
      <c r="AB129" s="111"/>
      <c r="AC129" s="111"/>
      <c r="AD129" s="111"/>
      <c r="AE129" s="111"/>
      <c r="AF129" s="111"/>
      <c r="AG129" s="111"/>
      <c r="AH129" s="111"/>
    </row>
    <row r="130" spans="16:34" ht="14.25">
      <c r="P130" s="111"/>
      <c r="Q130" s="111"/>
      <c r="R130" s="111"/>
      <c r="S130" s="111"/>
      <c r="T130" s="113"/>
      <c r="U130" s="114"/>
      <c r="V130" s="111"/>
      <c r="W130" s="111"/>
      <c r="X130" s="111"/>
      <c r="Y130" s="111"/>
      <c r="Z130" s="111"/>
      <c r="AA130" s="111"/>
      <c r="AB130" s="111"/>
      <c r="AC130" s="111"/>
      <c r="AD130" s="111"/>
      <c r="AE130" s="111"/>
      <c r="AF130" s="111"/>
      <c r="AG130" s="111"/>
      <c r="AH130" s="111"/>
    </row>
    <row r="131" spans="16:34" ht="14.25">
      <c r="P131" s="111"/>
      <c r="Q131" s="111"/>
      <c r="R131" s="111"/>
      <c r="S131" s="113"/>
      <c r="T131" s="111"/>
      <c r="U131" s="114"/>
      <c r="V131" s="111"/>
      <c r="W131" s="111"/>
      <c r="X131" s="111"/>
      <c r="Y131" s="111"/>
      <c r="Z131" s="111"/>
      <c r="AA131" s="111"/>
      <c r="AB131" s="111"/>
      <c r="AC131" s="111"/>
      <c r="AD131" s="111"/>
      <c r="AE131" s="111"/>
      <c r="AF131" s="111"/>
      <c r="AG131" s="111"/>
      <c r="AH131" s="111"/>
    </row>
    <row r="132" spans="16:34" ht="14.25">
      <c r="P132" s="111"/>
      <c r="Q132" s="111"/>
      <c r="R132" s="111"/>
      <c r="S132" s="113"/>
      <c r="T132" s="111"/>
      <c r="U132" s="114"/>
      <c r="V132" s="111"/>
      <c r="W132" s="111"/>
      <c r="X132" s="111"/>
      <c r="Y132" s="111"/>
      <c r="Z132" s="111"/>
      <c r="AA132" s="111"/>
      <c r="AB132" s="111"/>
      <c r="AC132" s="111"/>
      <c r="AD132" s="111"/>
      <c r="AE132" s="111"/>
      <c r="AF132" s="111"/>
      <c r="AG132" s="111"/>
      <c r="AH132" s="111"/>
    </row>
    <row r="133" spans="16:34" ht="14.25">
      <c r="P133" s="111"/>
      <c r="Q133" s="113"/>
      <c r="R133" s="111"/>
      <c r="S133" s="113"/>
      <c r="T133" s="111"/>
      <c r="U133" s="114"/>
      <c r="V133" s="111"/>
      <c r="W133" s="111"/>
      <c r="X133" s="111"/>
      <c r="Y133" s="111"/>
      <c r="Z133" s="111"/>
      <c r="AA133" s="111"/>
      <c r="AB133" s="111"/>
      <c r="AC133" s="111"/>
      <c r="AD133" s="111"/>
      <c r="AE133" s="111"/>
      <c r="AF133" s="111"/>
      <c r="AG133" s="111"/>
      <c r="AH133" s="111"/>
    </row>
    <row r="134" spans="16:34" ht="14.25">
      <c r="P134" s="111"/>
      <c r="Q134" s="113"/>
      <c r="R134" s="111"/>
      <c r="S134" s="113"/>
      <c r="T134" s="111"/>
      <c r="U134" s="114"/>
      <c r="V134" s="111"/>
      <c r="W134" s="111"/>
      <c r="X134" s="111"/>
      <c r="Y134" s="111"/>
      <c r="Z134" s="111"/>
      <c r="AA134" s="111"/>
      <c r="AB134" s="111"/>
      <c r="AC134" s="111"/>
      <c r="AD134" s="111"/>
      <c r="AE134" s="111"/>
      <c r="AF134" s="111"/>
      <c r="AG134" s="111"/>
      <c r="AH134" s="111"/>
    </row>
    <row r="135" spans="16:34" ht="14.25">
      <c r="P135" s="111"/>
      <c r="Q135" s="113"/>
      <c r="R135" s="111"/>
      <c r="S135" s="113"/>
      <c r="T135" s="111"/>
      <c r="U135" s="114"/>
      <c r="V135" s="111"/>
      <c r="W135" s="111"/>
      <c r="X135" s="111"/>
      <c r="Y135" s="111"/>
      <c r="Z135" s="111"/>
      <c r="AA135" s="111"/>
      <c r="AB135" s="111"/>
      <c r="AC135" s="111"/>
      <c r="AD135" s="111"/>
      <c r="AE135" s="111"/>
      <c r="AF135" s="111"/>
      <c r="AG135" s="111"/>
      <c r="AH135" s="111"/>
    </row>
    <row r="136" spans="16:34" ht="14.25">
      <c r="P136" s="111"/>
      <c r="Q136" s="113"/>
      <c r="R136" s="111"/>
      <c r="S136" s="113"/>
      <c r="T136" s="111"/>
      <c r="U136" s="114"/>
      <c r="V136" s="111"/>
      <c r="W136" s="111"/>
      <c r="X136" s="111"/>
      <c r="Y136" s="111"/>
      <c r="Z136" s="111"/>
      <c r="AA136" s="111"/>
      <c r="AB136" s="111"/>
      <c r="AC136" s="111"/>
      <c r="AD136" s="111"/>
      <c r="AE136" s="111"/>
      <c r="AF136" s="111"/>
      <c r="AG136" s="111"/>
      <c r="AH136" s="111"/>
    </row>
    <row r="137" spans="16:34" ht="14.25">
      <c r="P137" s="111"/>
      <c r="Q137" s="113"/>
      <c r="R137" s="111"/>
      <c r="S137" s="113"/>
      <c r="T137" s="111"/>
      <c r="U137" s="114"/>
      <c r="V137" s="111"/>
      <c r="W137" s="111"/>
      <c r="X137" s="111"/>
      <c r="Y137" s="111"/>
      <c r="Z137" s="111"/>
      <c r="AA137" s="111"/>
      <c r="AB137" s="111"/>
      <c r="AC137" s="111"/>
      <c r="AD137" s="111"/>
      <c r="AE137" s="111"/>
      <c r="AF137" s="111"/>
      <c r="AG137" s="111"/>
      <c r="AH137" s="111"/>
    </row>
    <row r="138" spans="16:34" ht="14.25">
      <c r="P138" s="111"/>
      <c r="Q138" s="111"/>
      <c r="R138" s="111"/>
      <c r="S138" s="113"/>
      <c r="T138" s="111"/>
      <c r="U138" s="114"/>
      <c r="V138" s="111"/>
      <c r="W138" s="111"/>
      <c r="X138" s="111"/>
      <c r="Y138" s="111"/>
      <c r="Z138" s="111"/>
      <c r="AA138" s="111"/>
      <c r="AB138" s="111"/>
      <c r="AC138" s="111"/>
      <c r="AD138" s="111"/>
      <c r="AE138" s="111"/>
      <c r="AF138" s="111"/>
      <c r="AG138" s="111"/>
      <c r="AH138" s="111"/>
    </row>
    <row r="139" spans="16:34" ht="14.25">
      <c r="P139" s="111"/>
      <c r="Q139" s="113"/>
      <c r="R139" s="111"/>
      <c r="S139" s="113"/>
      <c r="T139" s="111"/>
      <c r="U139" s="114"/>
      <c r="V139" s="111"/>
      <c r="W139" s="111"/>
      <c r="X139" s="111"/>
      <c r="Y139" s="111"/>
      <c r="Z139" s="111"/>
      <c r="AA139" s="111"/>
      <c r="AB139" s="111"/>
      <c r="AC139" s="111"/>
      <c r="AD139" s="111"/>
      <c r="AE139" s="111"/>
      <c r="AF139" s="111"/>
      <c r="AG139" s="111"/>
      <c r="AH139" s="111"/>
    </row>
    <row r="140" spans="16:34" ht="14.25">
      <c r="P140" s="111"/>
      <c r="Q140" s="111"/>
      <c r="R140" s="111"/>
      <c r="S140" s="111"/>
      <c r="T140" s="111"/>
      <c r="U140" s="111"/>
      <c r="V140" s="111"/>
      <c r="W140" s="111"/>
      <c r="X140" s="111"/>
      <c r="Y140" s="111"/>
      <c r="Z140" s="111"/>
      <c r="AA140" s="111"/>
      <c r="AB140" s="111"/>
      <c r="AC140" s="111"/>
      <c r="AD140" s="111"/>
      <c r="AE140" s="111"/>
      <c r="AF140" s="111"/>
      <c r="AG140" s="111"/>
      <c r="AH140" s="111"/>
    </row>
    <row r="141" spans="16:34" ht="14.25">
      <c r="P141" s="111"/>
      <c r="Q141" s="111"/>
      <c r="R141" s="111"/>
      <c r="S141" s="111"/>
      <c r="T141" s="111"/>
      <c r="U141" s="111"/>
      <c r="V141" s="111"/>
      <c r="W141" s="111"/>
      <c r="X141" s="111"/>
      <c r="Y141" s="111"/>
      <c r="Z141" s="111"/>
      <c r="AA141" s="111"/>
      <c r="AB141" s="111"/>
      <c r="AC141" s="111"/>
      <c r="AD141" s="111"/>
      <c r="AE141" s="111"/>
      <c r="AF141" s="111"/>
      <c r="AG141" s="111"/>
      <c r="AH141" s="111"/>
    </row>
    <row r="142" spans="16:34" ht="14.25">
      <c r="P142" s="111"/>
      <c r="Q142" s="111"/>
      <c r="R142" s="111"/>
      <c r="S142" s="111"/>
      <c r="T142" s="111"/>
      <c r="U142" s="111"/>
      <c r="V142" s="111"/>
      <c r="W142" s="111"/>
      <c r="X142" s="111"/>
      <c r="Y142" s="111"/>
      <c r="Z142" s="111"/>
      <c r="AA142" s="111"/>
      <c r="AB142" s="111"/>
      <c r="AC142" s="111"/>
      <c r="AD142" s="111"/>
      <c r="AE142" s="111"/>
      <c r="AF142" s="111"/>
      <c r="AG142" s="111"/>
      <c r="AH142" s="111"/>
    </row>
    <row r="143" spans="16:34" ht="14.25">
      <c r="P143" s="111"/>
      <c r="Q143" s="111"/>
      <c r="R143" s="111"/>
      <c r="S143" s="111"/>
      <c r="T143" s="111"/>
      <c r="U143" s="111"/>
      <c r="V143" s="111"/>
      <c r="W143" s="111"/>
      <c r="X143" s="111"/>
      <c r="Y143" s="111"/>
      <c r="Z143" s="111"/>
      <c r="AA143" s="111"/>
      <c r="AB143" s="111"/>
      <c r="AC143" s="111"/>
      <c r="AD143" s="111"/>
      <c r="AE143" s="111"/>
      <c r="AF143" s="111"/>
      <c r="AG143" s="111"/>
      <c r="AH143" s="111"/>
    </row>
    <row r="144" spans="16:34" ht="14.25">
      <c r="P144" s="111"/>
      <c r="Q144" s="111"/>
      <c r="R144" s="111"/>
      <c r="S144" s="111"/>
      <c r="T144" s="111"/>
      <c r="U144" s="111"/>
      <c r="V144" s="111"/>
      <c r="W144" s="111"/>
      <c r="X144" s="111"/>
      <c r="Y144" s="111"/>
      <c r="Z144" s="111"/>
      <c r="AA144" s="111"/>
      <c r="AB144" s="111"/>
      <c r="AC144" s="111"/>
      <c r="AD144" s="111"/>
      <c r="AE144" s="111"/>
      <c r="AF144" s="111"/>
      <c r="AG144" s="111"/>
      <c r="AH144" s="111"/>
    </row>
    <row r="145" spans="16:34" ht="14.25">
      <c r="P145" s="111"/>
      <c r="Q145" s="111"/>
      <c r="R145" s="111"/>
      <c r="S145" s="111"/>
      <c r="T145" s="111"/>
      <c r="U145" s="111"/>
      <c r="V145" s="111"/>
      <c r="W145" s="111"/>
      <c r="X145" s="111"/>
      <c r="Y145" s="111"/>
      <c r="Z145" s="111"/>
      <c r="AA145" s="111"/>
      <c r="AB145" s="111"/>
      <c r="AC145" s="111"/>
      <c r="AD145" s="111"/>
      <c r="AE145" s="111"/>
      <c r="AF145" s="111"/>
      <c r="AG145" s="111"/>
      <c r="AH145" s="111"/>
    </row>
    <row r="146" spans="16:34" ht="14.25">
      <c r="P146" s="111"/>
      <c r="Q146" s="111"/>
      <c r="R146" s="111"/>
      <c r="S146" s="111"/>
      <c r="T146" s="111"/>
      <c r="U146" s="111"/>
      <c r="V146" s="111"/>
      <c r="W146" s="111"/>
      <c r="X146" s="111"/>
      <c r="Y146" s="111"/>
      <c r="Z146" s="111"/>
      <c r="AA146" s="111"/>
      <c r="AB146" s="111"/>
      <c r="AC146" s="111"/>
      <c r="AD146" s="111"/>
      <c r="AE146" s="111"/>
      <c r="AF146" s="111"/>
      <c r="AG146" s="111"/>
      <c r="AH146" s="111"/>
    </row>
    <row r="147" spans="16:29" ht="14.25">
      <c r="P147" s="111"/>
      <c r="Q147" s="111"/>
      <c r="R147" s="111"/>
      <c r="S147" s="111"/>
      <c r="T147" s="111"/>
      <c r="U147" s="111"/>
      <c r="V147" s="111"/>
      <c r="W147" s="111"/>
      <c r="X147" s="111"/>
      <c r="Y147" s="111"/>
      <c r="Z147" s="111"/>
      <c r="AA147" s="111"/>
      <c r="AB147" s="111"/>
      <c r="AC147" s="111"/>
    </row>
    <row r="148" spans="16:29" ht="14.25">
      <c r="P148" s="111"/>
      <c r="Q148" s="111"/>
      <c r="R148" s="111"/>
      <c r="S148" s="111"/>
      <c r="T148" s="111"/>
      <c r="U148" s="111"/>
      <c r="V148" s="111"/>
      <c r="W148" s="111"/>
      <c r="X148" s="111"/>
      <c r="Y148" s="111"/>
      <c r="Z148" s="111"/>
      <c r="AA148" s="111"/>
      <c r="AB148" s="111"/>
      <c r="AC148" s="111"/>
    </row>
    <row r="149" spans="16:28" ht="14.25">
      <c r="P149" s="111"/>
      <c r="Q149" s="111"/>
      <c r="R149" s="111"/>
      <c r="S149" s="111"/>
      <c r="T149" s="111"/>
      <c r="U149" s="111"/>
      <c r="V149" s="111"/>
      <c r="W149" s="111"/>
      <c r="X149" s="111"/>
      <c r="Y149" s="111"/>
      <c r="Z149" s="111"/>
      <c r="AA149" s="111"/>
      <c r="AB149" s="11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4"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K1:AI374"/>
  <sheetViews>
    <sheetView view="pageBreakPreview" zoomScaleNormal="90" zoomScaleSheetLayoutView="100" zoomScalePageLayoutView="0" workbookViewId="0" topLeftCell="A1">
      <selection activeCell="X12" sqref="X12:AB12"/>
    </sheetView>
  </sheetViews>
  <sheetFormatPr defaultColWidth="11.00390625" defaultRowHeight="14.25"/>
  <cols>
    <col min="1" max="7" width="11.00390625" style="21" customWidth="1"/>
    <col min="8" max="8" width="1.00390625" style="21" customWidth="1"/>
    <col min="9" max="17" width="11.00390625" style="21" customWidth="1"/>
    <col min="18" max="18" width="11.00390625" style="64" customWidth="1"/>
    <col min="19" max="19" width="6.875" style="64" bestFit="1" customWidth="1"/>
    <col min="20" max="31" width="11.00390625" style="64" customWidth="1"/>
    <col min="32" max="16384" width="11.00390625" style="21" customWidth="1"/>
  </cols>
  <sheetData>
    <row r="1" spans="11:31" ht="14.25">
      <c r="K1" s="146"/>
      <c r="L1" s="146"/>
      <c r="M1" s="146"/>
      <c r="N1" s="146"/>
      <c r="O1" s="146"/>
      <c r="P1" s="146"/>
      <c r="Q1" s="146"/>
      <c r="R1" s="146"/>
      <c r="S1" s="146"/>
      <c r="T1" s="146"/>
      <c r="U1" s="146"/>
      <c r="V1" s="146"/>
      <c r="W1" s="146"/>
      <c r="X1" s="146"/>
      <c r="Y1" s="146"/>
      <c r="Z1" s="146"/>
      <c r="AA1" s="146"/>
      <c r="AB1" s="146"/>
      <c r="AC1" s="146"/>
      <c r="AD1" s="146"/>
      <c r="AE1" s="146"/>
    </row>
    <row r="2" spans="11:31" ht="14.25">
      <c r="K2" s="146"/>
      <c r="L2" s="146"/>
      <c r="M2" s="146"/>
      <c r="N2" s="146"/>
      <c r="O2" s="146"/>
      <c r="P2" s="146"/>
      <c r="Q2" s="146"/>
      <c r="R2" s="146"/>
      <c r="S2" s="146"/>
      <c r="T2" s="146"/>
      <c r="U2" s="146"/>
      <c r="V2" s="146"/>
      <c r="W2" s="146"/>
      <c r="X2" s="146"/>
      <c r="Y2" s="146"/>
      <c r="Z2" s="146"/>
      <c r="AA2" s="146"/>
      <c r="AB2" s="146"/>
      <c r="AC2" s="146"/>
      <c r="AD2" s="146"/>
      <c r="AE2" s="146"/>
    </row>
    <row r="3" spans="11:33" ht="14.25">
      <c r="K3" s="146"/>
      <c r="L3" s="146"/>
      <c r="M3" s="146"/>
      <c r="N3" s="146"/>
      <c r="O3" s="146"/>
      <c r="P3" s="146"/>
      <c r="Q3" s="146"/>
      <c r="R3" s="146"/>
      <c r="S3" s="146"/>
      <c r="T3" s="146" t="s">
        <v>30</v>
      </c>
      <c r="U3" s="146"/>
      <c r="V3" s="146"/>
      <c r="W3" s="146"/>
      <c r="X3" s="146"/>
      <c r="Y3" s="146"/>
      <c r="Z3" s="146"/>
      <c r="AA3" s="146"/>
      <c r="AB3" s="146"/>
      <c r="AC3" s="146"/>
      <c r="AD3" s="146"/>
      <c r="AE3" s="146"/>
      <c r="AF3" s="421"/>
      <c r="AG3" s="146"/>
    </row>
    <row r="4" spans="11:33" ht="14.25">
      <c r="K4" s="146"/>
      <c r="L4" s="146"/>
      <c r="M4" s="146"/>
      <c r="N4" s="146"/>
      <c r="O4" s="146"/>
      <c r="P4" s="146"/>
      <c r="Q4" s="146"/>
      <c r="R4" s="146"/>
      <c r="S4" s="146"/>
      <c r="T4" s="146" t="s">
        <v>17</v>
      </c>
      <c r="U4" s="146" t="s">
        <v>18</v>
      </c>
      <c r="V4" s="146" t="s">
        <v>19</v>
      </c>
      <c r="W4" s="146" t="s">
        <v>20</v>
      </c>
      <c r="X4" s="146" t="s">
        <v>21</v>
      </c>
      <c r="Y4" s="146" t="s">
        <v>22</v>
      </c>
      <c r="Z4" s="146" t="s">
        <v>23</v>
      </c>
      <c r="AA4" s="146" t="s">
        <v>24</v>
      </c>
      <c r="AB4" s="146" t="s">
        <v>25</v>
      </c>
      <c r="AC4" s="146" t="s">
        <v>26</v>
      </c>
      <c r="AD4" s="146" t="s">
        <v>27</v>
      </c>
      <c r="AE4" s="146" t="s">
        <v>28</v>
      </c>
      <c r="AF4" s="421"/>
      <c r="AG4" s="146"/>
    </row>
    <row r="5" spans="11:33" ht="14.25">
      <c r="K5" s="146"/>
      <c r="L5" s="146"/>
      <c r="M5" s="146"/>
      <c r="N5" s="146"/>
      <c r="O5" s="146"/>
      <c r="P5" s="146"/>
      <c r="Q5" s="146"/>
      <c r="R5" s="146" t="s">
        <v>33</v>
      </c>
      <c r="S5" s="146">
        <v>2012</v>
      </c>
      <c r="T5" s="150">
        <v>224.283</v>
      </c>
      <c r="U5" s="150">
        <v>166.036</v>
      </c>
      <c r="V5" s="150">
        <v>191.967</v>
      </c>
      <c r="W5" s="147">
        <v>230.377</v>
      </c>
      <c r="X5" s="150">
        <v>262.098</v>
      </c>
      <c r="Y5" s="147">
        <v>190.628</v>
      </c>
      <c r="Z5" s="147">
        <v>254.364</v>
      </c>
      <c r="AA5" s="150">
        <v>446.515</v>
      </c>
      <c r="AB5" s="147">
        <v>512.377</v>
      </c>
      <c r="AC5" s="147">
        <v>653.755</v>
      </c>
      <c r="AD5" s="150">
        <v>574.465</v>
      </c>
      <c r="AE5" s="147">
        <v>294.581</v>
      </c>
      <c r="AF5" s="421"/>
      <c r="AG5" s="146"/>
    </row>
    <row r="6" spans="11:33" ht="14.25">
      <c r="K6" s="146"/>
      <c r="L6" s="146"/>
      <c r="M6" s="146"/>
      <c r="N6" s="146"/>
      <c r="O6" s="146"/>
      <c r="P6" s="146"/>
      <c r="Q6" s="146"/>
      <c r="R6" s="146" t="s">
        <v>33</v>
      </c>
      <c r="S6" s="146">
        <v>2013</v>
      </c>
      <c r="T6" s="147">
        <v>227.987</v>
      </c>
      <c r="U6" s="147">
        <v>128.196</v>
      </c>
      <c r="V6" s="147">
        <v>249.632</v>
      </c>
      <c r="W6" s="147">
        <v>152.334</v>
      </c>
      <c r="X6" s="147">
        <v>276.219</v>
      </c>
      <c r="Y6" s="147">
        <v>250.996</v>
      </c>
      <c r="Z6" s="147">
        <v>183.775</v>
      </c>
      <c r="AA6" s="147">
        <v>363.842</v>
      </c>
      <c r="AB6" s="147">
        <v>280.062</v>
      </c>
      <c r="AC6" s="147">
        <v>545.986</v>
      </c>
      <c r="AD6" s="147">
        <v>572.897</v>
      </c>
      <c r="AE6" s="147">
        <v>253.103</v>
      </c>
      <c r="AF6" s="421"/>
      <c r="AG6" s="146"/>
    </row>
    <row r="7" spans="11:35" ht="14.25">
      <c r="K7" s="146"/>
      <c r="L7" s="146"/>
      <c r="M7" s="146"/>
      <c r="N7" s="146"/>
      <c r="O7" s="146"/>
      <c r="P7" s="146"/>
      <c r="Q7" s="146"/>
      <c r="R7" s="146" t="s">
        <v>33</v>
      </c>
      <c r="S7" s="146">
        <v>2014</v>
      </c>
      <c r="T7" s="147">
        <v>311.929</v>
      </c>
      <c r="U7" s="147">
        <v>201.966</v>
      </c>
      <c r="V7" s="147">
        <v>214.3845</v>
      </c>
      <c r="W7" s="147">
        <v>282.534</v>
      </c>
      <c r="X7" s="147">
        <v>212.094</v>
      </c>
      <c r="Y7" s="147">
        <v>191.808</v>
      </c>
      <c r="Z7" s="147">
        <v>230.4743</v>
      </c>
      <c r="AA7" s="147">
        <v>380.2725</v>
      </c>
      <c r="AB7" s="147">
        <v>530.5640999999999</v>
      </c>
      <c r="AC7" s="147">
        <v>486.00359999999995</v>
      </c>
      <c r="AD7" s="147">
        <v>699.993</v>
      </c>
      <c r="AE7" s="147">
        <v>347.9719</v>
      </c>
      <c r="AF7" s="422"/>
      <c r="AG7" s="2"/>
      <c r="AH7" s="2"/>
      <c r="AI7" s="2"/>
    </row>
    <row r="8" spans="11:35" ht="14.25">
      <c r="K8" s="146"/>
      <c r="L8" s="146"/>
      <c r="M8" s="146"/>
      <c r="N8" s="146"/>
      <c r="O8" s="146"/>
      <c r="P8" s="146"/>
      <c r="Q8" s="146"/>
      <c r="R8" s="146" t="s">
        <v>33</v>
      </c>
      <c r="S8" s="146">
        <v>2015</v>
      </c>
      <c r="T8" s="147">
        <v>399.9715385</v>
      </c>
      <c r="U8" s="2">
        <v>158.724</v>
      </c>
      <c r="V8" s="2">
        <v>177.08</v>
      </c>
      <c r="W8" s="2">
        <v>225.6105</v>
      </c>
      <c r="X8" s="2">
        <v>252.8595</v>
      </c>
      <c r="Y8" s="2">
        <v>224.8893126</v>
      </c>
      <c r="Z8" s="2">
        <v>558.7759142</v>
      </c>
      <c r="AA8" s="2">
        <v>474.75</v>
      </c>
      <c r="AB8" s="2">
        <v>483.84270000000004</v>
      </c>
      <c r="AC8" s="147"/>
      <c r="AD8" s="147"/>
      <c r="AE8" s="147"/>
      <c r="AF8" s="422"/>
      <c r="AG8" s="2"/>
      <c r="AH8" s="2"/>
      <c r="AI8" s="2"/>
    </row>
    <row r="9" spans="11:35" ht="14.25">
      <c r="K9" s="146"/>
      <c r="L9" s="146"/>
      <c r="M9" s="146"/>
      <c r="N9" s="146"/>
      <c r="O9" s="146"/>
      <c r="P9" s="146"/>
      <c r="Q9" s="146"/>
      <c r="R9" s="146" t="s">
        <v>34</v>
      </c>
      <c r="S9" s="146">
        <v>2012</v>
      </c>
      <c r="T9" s="150">
        <v>886.848</v>
      </c>
      <c r="U9" s="150">
        <v>658.566</v>
      </c>
      <c r="V9" s="150">
        <v>928.392</v>
      </c>
      <c r="W9" s="150">
        <v>901.949</v>
      </c>
      <c r="X9" s="150">
        <v>1093.278</v>
      </c>
      <c r="Y9" s="150">
        <v>833.709</v>
      </c>
      <c r="Z9" s="150">
        <v>997.716</v>
      </c>
      <c r="AA9" s="150">
        <v>1728.277</v>
      </c>
      <c r="AB9" s="150">
        <v>2029.02</v>
      </c>
      <c r="AC9" s="150">
        <v>2547.774</v>
      </c>
      <c r="AD9" s="150">
        <v>2162.961</v>
      </c>
      <c r="AE9" s="150">
        <v>1158.222</v>
      </c>
      <c r="AF9" s="421"/>
      <c r="AG9" s="4"/>
      <c r="AH9" s="4"/>
      <c r="AI9" s="4"/>
    </row>
    <row r="10" spans="11:35" ht="14.25">
      <c r="K10" s="146"/>
      <c r="L10" s="146"/>
      <c r="M10" s="146"/>
      <c r="N10" s="146"/>
      <c r="O10" s="146"/>
      <c r="P10" s="146"/>
      <c r="Q10" s="146"/>
      <c r="R10" s="146" t="s">
        <v>34</v>
      </c>
      <c r="S10" s="146">
        <v>2013</v>
      </c>
      <c r="T10" s="150">
        <v>945.648</v>
      </c>
      <c r="U10" s="150">
        <v>569.099</v>
      </c>
      <c r="V10" s="150">
        <v>1002.128</v>
      </c>
      <c r="W10" s="150">
        <v>616.882</v>
      </c>
      <c r="X10" s="150">
        <v>1143.578</v>
      </c>
      <c r="Y10" s="150">
        <v>1100.867</v>
      </c>
      <c r="Z10" s="150">
        <v>816.334</v>
      </c>
      <c r="AA10" s="150">
        <v>1508.54</v>
      </c>
      <c r="AB10" s="150">
        <v>1186.225</v>
      </c>
      <c r="AC10" s="150">
        <v>2256.536</v>
      </c>
      <c r="AD10" s="150">
        <v>2392.128</v>
      </c>
      <c r="AE10" s="150">
        <v>1039.56</v>
      </c>
      <c r="AF10" s="421"/>
      <c r="AG10" s="1"/>
      <c r="AH10" s="1"/>
      <c r="AI10" s="1"/>
    </row>
    <row r="11" spans="11:34" ht="14.25">
      <c r="K11" s="146"/>
      <c r="L11" s="146"/>
      <c r="M11" s="146"/>
      <c r="N11" s="146"/>
      <c r="O11" s="146"/>
      <c r="P11" s="146"/>
      <c r="Q11" s="146"/>
      <c r="R11" s="146" t="s">
        <v>34</v>
      </c>
      <c r="S11" s="146">
        <v>2014</v>
      </c>
      <c r="T11" s="150">
        <v>1264.801</v>
      </c>
      <c r="U11" s="150">
        <v>889.257</v>
      </c>
      <c r="V11" s="150">
        <v>912.04401</v>
      </c>
      <c r="W11" s="150">
        <v>1298.80006</v>
      </c>
      <c r="X11" s="150">
        <v>908.6592800000001</v>
      </c>
      <c r="Y11" s="150">
        <v>803.94863</v>
      </c>
      <c r="Z11" s="150">
        <v>971.2817</v>
      </c>
      <c r="AA11" s="150">
        <v>1627.859</v>
      </c>
      <c r="AB11" s="150">
        <v>2209.08521</v>
      </c>
      <c r="AC11" s="150">
        <v>1980.16877</v>
      </c>
      <c r="AD11" s="150">
        <v>2961.2527200000004</v>
      </c>
      <c r="AE11" s="150">
        <v>1432.33116</v>
      </c>
      <c r="AF11" s="422"/>
      <c r="AG11" s="146"/>
      <c r="AH11" s="2"/>
    </row>
    <row r="12" spans="11:34" ht="14.25">
      <c r="K12" s="146"/>
      <c r="L12" s="146"/>
      <c r="M12" s="146"/>
      <c r="N12" s="146"/>
      <c r="O12" s="146"/>
      <c r="P12" s="146"/>
      <c r="Q12" s="146"/>
      <c r="R12" s="146" t="s">
        <v>34</v>
      </c>
      <c r="S12" s="146">
        <v>2015</v>
      </c>
      <c r="T12" s="150">
        <v>1648.04304</v>
      </c>
      <c r="U12" s="2">
        <v>678.70714</v>
      </c>
      <c r="V12" s="2">
        <v>754.5738299999999</v>
      </c>
      <c r="W12" s="2">
        <v>984.09826</v>
      </c>
      <c r="X12" s="3">
        <v>1075.9334</v>
      </c>
      <c r="Y12" s="3">
        <v>928.05155</v>
      </c>
      <c r="Z12" s="3">
        <v>2183.04397</v>
      </c>
      <c r="AA12" s="3">
        <v>1840.7483300000001</v>
      </c>
      <c r="AB12" s="3">
        <v>1857.6918799999999</v>
      </c>
      <c r="AC12" s="150"/>
      <c r="AD12" s="150"/>
      <c r="AE12" s="150"/>
      <c r="AF12" s="422"/>
      <c r="AG12" s="146"/>
      <c r="AH12" s="4"/>
    </row>
    <row r="13" spans="11:34" ht="14.25">
      <c r="K13" s="146"/>
      <c r="L13" s="146"/>
      <c r="M13" s="146"/>
      <c r="N13" s="146"/>
      <c r="O13" s="146"/>
      <c r="P13" s="146"/>
      <c r="Q13" s="146"/>
      <c r="R13" s="146"/>
      <c r="S13" s="146"/>
      <c r="T13" s="146"/>
      <c r="U13" s="146"/>
      <c r="V13" s="146"/>
      <c r="W13" s="146"/>
      <c r="X13" s="147"/>
      <c r="Y13" s="146"/>
      <c r="Z13" s="146"/>
      <c r="AA13" s="146"/>
      <c r="AB13" s="146"/>
      <c r="AC13" s="146"/>
      <c r="AD13" s="146"/>
      <c r="AE13" s="146"/>
      <c r="AF13" s="421"/>
      <c r="AG13" s="146"/>
      <c r="AH13" s="1"/>
    </row>
    <row r="14" spans="11:33" ht="14.25">
      <c r="K14" s="146"/>
      <c r="L14" s="146"/>
      <c r="M14" s="146"/>
      <c r="N14" s="146"/>
      <c r="O14" s="146"/>
      <c r="P14" s="146"/>
      <c r="Q14" s="146"/>
      <c r="R14" s="146"/>
      <c r="S14" s="146"/>
      <c r="T14" s="146" t="s">
        <v>31</v>
      </c>
      <c r="U14" s="146"/>
      <c r="V14" s="146"/>
      <c r="W14" s="146"/>
      <c r="X14" s="147"/>
      <c r="Y14" s="146"/>
      <c r="Z14" s="146"/>
      <c r="AA14" s="146"/>
      <c r="AB14" s="146"/>
      <c r="AC14" s="146"/>
      <c r="AD14" s="146"/>
      <c r="AE14" s="146"/>
      <c r="AF14" s="421"/>
      <c r="AG14" s="146"/>
    </row>
    <row r="15" spans="11:33" ht="14.25">
      <c r="K15" s="146"/>
      <c r="L15" s="146"/>
      <c r="M15" s="146"/>
      <c r="N15" s="146"/>
      <c r="O15" s="146"/>
      <c r="P15" s="147"/>
      <c r="Q15" s="2">
        <v>483.84270000000004</v>
      </c>
      <c r="R15" s="147"/>
      <c r="S15" s="146"/>
      <c r="T15" s="146" t="s">
        <v>30</v>
      </c>
      <c r="U15" s="146"/>
      <c r="V15" s="146"/>
      <c r="W15" s="146"/>
      <c r="X15" s="146"/>
      <c r="Y15" s="146"/>
      <c r="Z15" s="146"/>
      <c r="AA15" s="146"/>
      <c r="AB15" s="146"/>
      <c r="AC15" s="146"/>
      <c r="AD15" s="146"/>
      <c r="AE15" s="146"/>
      <c r="AF15" s="421"/>
      <c r="AG15" s="146"/>
    </row>
    <row r="16" spans="11:33" ht="14.25">
      <c r="K16" s="146"/>
      <c r="L16" s="146"/>
      <c r="M16" s="146"/>
      <c r="N16" s="146"/>
      <c r="O16" s="146"/>
      <c r="P16" s="147"/>
      <c r="Q16" s="2">
        <v>1857.6918799999999</v>
      </c>
      <c r="R16" s="147"/>
      <c r="S16" s="146"/>
      <c r="T16" s="146" t="s">
        <v>17</v>
      </c>
      <c r="U16" s="146" t="s">
        <v>18</v>
      </c>
      <c r="V16" s="146" t="s">
        <v>19</v>
      </c>
      <c r="W16" s="146" t="s">
        <v>20</v>
      </c>
      <c r="X16" s="146" t="s">
        <v>21</v>
      </c>
      <c r="Y16" s="146" t="s">
        <v>22</v>
      </c>
      <c r="Z16" s="146" t="s">
        <v>23</v>
      </c>
      <c r="AA16" s="146" t="s">
        <v>24</v>
      </c>
      <c r="AB16" s="146" t="s">
        <v>25</v>
      </c>
      <c r="AC16" s="146" t="s">
        <v>26</v>
      </c>
      <c r="AD16" s="146" t="s">
        <v>27</v>
      </c>
      <c r="AE16" s="146" t="s">
        <v>28</v>
      </c>
      <c r="AF16" s="421"/>
      <c r="AG16" s="146"/>
    </row>
    <row r="17" spans="11:33" s="64" customFormat="1" ht="14.25">
      <c r="K17" s="146"/>
      <c r="L17" s="146"/>
      <c r="M17" s="146"/>
      <c r="N17" s="146"/>
      <c r="O17" s="146"/>
      <c r="P17" s="148"/>
      <c r="Q17" s="4">
        <v>3.8394541862468934</v>
      </c>
      <c r="R17" s="148"/>
      <c r="S17" s="146">
        <v>2012</v>
      </c>
      <c r="T17" s="148">
        <v>3.954147215794331</v>
      </c>
      <c r="U17" s="148">
        <v>3.966404876050977</v>
      </c>
      <c r="V17" s="148">
        <v>4.836206222944568</v>
      </c>
      <c r="W17" s="148">
        <v>3.9151000316871905</v>
      </c>
      <c r="X17" s="148">
        <v>4.171256552892429</v>
      </c>
      <c r="Y17" s="148">
        <v>4.373486581194788</v>
      </c>
      <c r="Z17" s="148">
        <v>3.9223946784922394</v>
      </c>
      <c r="AA17" s="148">
        <v>3.8705911335565437</v>
      </c>
      <c r="AB17" s="148">
        <v>3.960013817950455</v>
      </c>
      <c r="AC17" s="148">
        <v>3.897138836414253</v>
      </c>
      <c r="AD17" s="148">
        <v>3.7651745537151955</v>
      </c>
      <c r="AE17" s="148">
        <v>3.9317607041866243</v>
      </c>
      <c r="AF17" s="421"/>
      <c r="AG17" s="147"/>
    </row>
    <row r="18" spans="11:33" ht="14.25">
      <c r="K18" s="146"/>
      <c r="L18" s="146"/>
      <c r="M18" s="146"/>
      <c r="N18" s="146"/>
      <c r="O18" s="146"/>
      <c r="P18" s="149"/>
      <c r="Q18" s="1">
        <v>2655.8656442525635</v>
      </c>
      <c r="R18" s="149"/>
      <c r="S18" s="146">
        <v>2013</v>
      </c>
      <c r="T18" s="148">
        <v>4.147815445617513</v>
      </c>
      <c r="U18" s="148">
        <v>4.439288277325346</v>
      </c>
      <c r="V18" s="148">
        <v>4.014421228047686</v>
      </c>
      <c r="W18" s="148">
        <v>4.049535888245566</v>
      </c>
      <c r="X18" s="148">
        <v>4.140113460696042</v>
      </c>
      <c r="Y18" s="148">
        <v>4.385994199110742</v>
      </c>
      <c r="Z18" s="148">
        <v>4.442029655829138</v>
      </c>
      <c r="AA18" s="148">
        <v>4.146140357627762</v>
      </c>
      <c r="AB18" s="148">
        <v>4.235579978718998</v>
      </c>
      <c r="AC18" s="148">
        <v>4.132955790075203</v>
      </c>
      <c r="AD18" s="148">
        <v>4.175494024231232</v>
      </c>
      <c r="AE18" s="148">
        <v>4.107260680434448</v>
      </c>
      <c r="AF18" s="421"/>
      <c r="AG18" s="146"/>
    </row>
    <row r="19" spans="11:33" ht="14.25">
      <c r="K19" s="146"/>
      <c r="L19" s="146"/>
      <c r="M19" s="146"/>
      <c r="N19" s="146"/>
      <c r="O19" s="146"/>
      <c r="P19" s="146"/>
      <c r="Q19" s="148"/>
      <c r="R19" s="149"/>
      <c r="S19" s="146">
        <v>2014</v>
      </c>
      <c r="T19" s="148">
        <v>4.054772079543742</v>
      </c>
      <c r="U19" s="148">
        <v>4.403003475832565</v>
      </c>
      <c r="V19" s="148">
        <v>4.254244173436046</v>
      </c>
      <c r="W19" s="148">
        <v>4.596969072748767</v>
      </c>
      <c r="X19" s="148">
        <v>4.284229068243326</v>
      </c>
      <c r="Y19" s="148">
        <v>4.191423871788455</v>
      </c>
      <c r="Z19" s="148">
        <v>4.214273348481805</v>
      </c>
      <c r="AA19" s="148">
        <v>4.280769711193947</v>
      </c>
      <c r="AB19" s="148">
        <v>4.163653760214836</v>
      </c>
      <c r="AC19" s="148">
        <v>4.074391156773324</v>
      </c>
      <c r="AD19" s="148">
        <v>4.230403332604755</v>
      </c>
      <c r="AE19" s="148">
        <v>4.1162265113935925</v>
      </c>
      <c r="AF19" s="420"/>
      <c r="AG19" s="146"/>
    </row>
    <row r="20" spans="11:32" ht="14.25">
      <c r="K20" s="146"/>
      <c r="L20" s="146"/>
      <c r="M20" s="146"/>
      <c r="N20" s="146"/>
      <c r="O20" s="146"/>
      <c r="P20" s="146"/>
      <c r="Q20" s="149"/>
      <c r="R20" s="146"/>
      <c r="S20" s="146">
        <v>2015</v>
      </c>
      <c r="T20" s="148">
        <v>4.12040078196714</v>
      </c>
      <c r="U20" s="4">
        <v>4.276020891610595</v>
      </c>
      <c r="V20" s="4">
        <v>4.261203015586175</v>
      </c>
      <c r="W20" s="4">
        <v>4.361934661728953</v>
      </c>
      <c r="X20" s="4">
        <v>4.255064175955422</v>
      </c>
      <c r="Y20" s="4">
        <v>4.12670366266218</v>
      </c>
      <c r="Z20" s="4">
        <v>3.9068326220278595</v>
      </c>
      <c r="AA20" s="4">
        <v>3.8773003264876253</v>
      </c>
      <c r="AB20" s="4">
        <v>3.8394541862468934</v>
      </c>
      <c r="AC20" s="148"/>
      <c r="AD20" s="148"/>
      <c r="AE20" s="148"/>
      <c r="AF20" s="420"/>
    </row>
    <row r="21" spans="11:32" ht="14.25">
      <c r="K21" s="146"/>
      <c r="L21" s="146"/>
      <c r="M21" s="146"/>
      <c r="N21" s="146"/>
      <c r="O21" s="146"/>
      <c r="P21" s="146"/>
      <c r="Q21" s="146"/>
      <c r="R21" s="146"/>
      <c r="S21" s="146"/>
      <c r="T21" s="148"/>
      <c r="U21" s="148"/>
      <c r="V21" s="148"/>
      <c r="W21" s="148"/>
      <c r="X21" s="148"/>
      <c r="Y21" s="148"/>
      <c r="Z21" s="148"/>
      <c r="AA21" s="148"/>
      <c r="AB21" s="148"/>
      <c r="AC21" s="148"/>
      <c r="AD21" s="148"/>
      <c r="AE21" s="148"/>
      <c r="AF21" s="421"/>
    </row>
    <row r="22" spans="11:32" ht="14.25">
      <c r="K22" s="146"/>
      <c r="L22" s="146"/>
      <c r="M22" s="146"/>
      <c r="N22" s="146"/>
      <c r="O22" s="146"/>
      <c r="P22" s="146"/>
      <c r="Q22" s="146"/>
      <c r="R22" s="146"/>
      <c r="S22" s="146"/>
      <c r="T22" s="146" t="s">
        <v>32</v>
      </c>
      <c r="U22" s="148"/>
      <c r="V22" s="148"/>
      <c r="W22" s="148"/>
      <c r="X22" s="148"/>
      <c r="Y22" s="148"/>
      <c r="Z22" s="148"/>
      <c r="AA22" s="148"/>
      <c r="AB22" s="148"/>
      <c r="AC22" s="148"/>
      <c r="AD22" s="148"/>
      <c r="AE22" s="148"/>
      <c r="AF22" s="421"/>
    </row>
    <row r="23" spans="11:32" ht="14.25">
      <c r="K23" s="146"/>
      <c r="L23" s="146"/>
      <c r="M23" s="146"/>
      <c r="N23" s="146"/>
      <c r="O23" s="146"/>
      <c r="P23" s="146"/>
      <c r="Q23" s="146"/>
      <c r="R23" s="146"/>
      <c r="S23" s="146"/>
      <c r="T23" s="146" t="s">
        <v>30</v>
      </c>
      <c r="U23" s="146"/>
      <c r="V23" s="146"/>
      <c r="W23" s="146"/>
      <c r="X23" s="146"/>
      <c r="Y23" s="146"/>
      <c r="Z23" s="146"/>
      <c r="AA23" s="146"/>
      <c r="AB23" s="146"/>
      <c r="AC23" s="146"/>
      <c r="AD23" s="146"/>
      <c r="AE23" s="146"/>
      <c r="AF23" s="421"/>
    </row>
    <row r="24" spans="11:33" ht="14.25">
      <c r="K24" s="146"/>
      <c r="L24" s="146"/>
      <c r="M24" s="146"/>
      <c r="N24" s="146"/>
      <c r="O24" s="146"/>
      <c r="P24" s="146"/>
      <c r="Q24" s="146"/>
      <c r="R24" s="146"/>
      <c r="S24" s="146"/>
      <c r="T24" s="146" t="s">
        <v>17</v>
      </c>
      <c r="U24" s="146" t="s">
        <v>18</v>
      </c>
      <c r="V24" s="146" t="s">
        <v>19</v>
      </c>
      <c r="W24" s="146" t="s">
        <v>20</v>
      </c>
      <c r="X24" s="146" t="s">
        <v>21</v>
      </c>
      <c r="Y24" s="146" t="s">
        <v>22</v>
      </c>
      <c r="Z24" s="146" t="s">
        <v>23</v>
      </c>
      <c r="AA24" s="146" t="s">
        <v>24</v>
      </c>
      <c r="AB24" s="146" t="s">
        <v>25</v>
      </c>
      <c r="AC24" s="146" t="s">
        <v>26</v>
      </c>
      <c r="AD24" s="146" t="s">
        <v>27</v>
      </c>
      <c r="AE24" s="146" t="s">
        <v>28</v>
      </c>
      <c r="AF24" s="421"/>
      <c r="AG24" s="146"/>
    </row>
    <row r="25" spans="11:33" ht="14.25">
      <c r="K25" s="146"/>
      <c r="L25" s="146"/>
      <c r="M25" s="146"/>
      <c r="N25" s="146"/>
      <c r="O25" s="146"/>
      <c r="P25" s="146"/>
      <c r="Q25" s="146"/>
      <c r="R25" s="146"/>
      <c r="S25" s="146">
        <v>2012</v>
      </c>
      <c r="T25" s="149">
        <v>1982.37216516633</v>
      </c>
      <c r="U25" s="149">
        <v>1909.784283769785</v>
      </c>
      <c r="V25" s="149">
        <v>2347.4945006172934</v>
      </c>
      <c r="W25" s="149">
        <v>1902.7386153999746</v>
      </c>
      <c r="X25" s="149">
        <v>2073.4899198772973</v>
      </c>
      <c r="Y25" s="149">
        <v>2211.3660200495206</v>
      </c>
      <c r="Z25" s="149">
        <v>1929.5436141906873</v>
      </c>
      <c r="AA25" s="149">
        <v>1861.715629329362</v>
      </c>
      <c r="AB25" s="149">
        <v>1880.8877631119276</v>
      </c>
      <c r="AC25" s="149">
        <v>1852.5439172778792</v>
      </c>
      <c r="AD25" s="149">
        <v>1809.4299352789114</v>
      </c>
      <c r="AE25" s="149">
        <v>1875.960984788564</v>
      </c>
      <c r="AF25" s="421"/>
      <c r="AG25" s="146"/>
    </row>
    <row r="26" spans="11:33" ht="14.25">
      <c r="K26" s="146"/>
      <c r="L26" s="146"/>
      <c r="M26" s="146"/>
      <c r="N26" s="146"/>
      <c r="O26" s="146"/>
      <c r="P26" s="146"/>
      <c r="Q26" s="146"/>
      <c r="R26" s="146"/>
      <c r="S26" s="146">
        <v>2013</v>
      </c>
      <c r="T26" s="149">
        <v>1960.54792668003</v>
      </c>
      <c r="U26" s="149">
        <v>2096.853424911854</v>
      </c>
      <c r="V26" s="149">
        <v>1896.7337418279708</v>
      </c>
      <c r="W26" s="149">
        <v>1911.9478742762612</v>
      </c>
      <c r="X26" s="149">
        <v>1985.5156134806075</v>
      </c>
      <c r="Y26" s="149">
        <v>2205.672622790801</v>
      </c>
      <c r="Z26" s="149">
        <v>2243.047295007482</v>
      </c>
      <c r="AA26" s="149">
        <v>2125.2700859164147</v>
      </c>
      <c r="AB26" s="149">
        <v>2137.1465898622446</v>
      </c>
      <c r="AC26" s="149">
        <v>2069.8255892275624</v>
      </c>
      <c r="AD26" s="149">
        <v>2168.125272082067</v>
      </c>
      <c r="AE26" s="149">
        <v>2174.5891672560183</v>
      </c>
      <c r="AF26" s="421"/>
      <c r="AG26" s="146"/>
    </row>
    <row r="27" spans="11:33" ht="14.25">
      <c r="K27" s="146"/>
      <c r="L27" s="146"/>
      <c r="M27" s="146"/>
      <c r="N27" s="146"/>
      <c r="O27" s="146"/>
      <c r="P27" s="146"/>
      <c r="Q27" s="146"/>
      <c r="R27" s="146"/>
      <c r="S27" s="146">
        <v>2014</v>
      </c>
      <c r="T27" s="149">
        <v>2177.5342498773757</v>
      </c>
      <c r="U27" s="149">
        <v>2441.0691570363324</v>
      </c>
      <c r="V27" s="149">
        <v>2401.5633783463823</v>
      </c>
      <c r="W27" s="149">
        <v>2549.6629265093757</v>
      </c>
      <c r="X27" s="149">
        <v>2379.4608245023433</v>
      </c>
      <c r="Y27" s="149">
        <v>2318.1088865313227</v>
      </c>
      <c r="Z27" s="149">
        <v>2352.4495258560282</v>
      </c>
      <c r="AA27" s="149">
        <v>2478.7797012668548</v>
      </c>
      <c r="AB27" s="149">
        <v>2471.003597074699</v>
      </c>
      <c r="AC27" s="149">
        <v>2403.809294673126</v>
      </c>
      <c r="AD27" s="149">
        <v>2506.3447584350133</v>
      </c>
      <c r="AE27" s="149">
        <v>2522.9175533633606</v>
      </c>
      <c r="AF27" s="421"/>
      <c r="AG27" s="146"/>
    </row>
    <row r="28" spans="11:33" ht="14.25">
      <c r="K28" s="146"/>
      <c r="L28" s="146"/>
      <c r="M28" s="146"/>
      <c r="N28" s="146"/>
      <c r="O28" s="146"/>
      <c r="P28" s="146"/>
      <c r="Q28" s="146"/>
      <c r="R28" s="146"/>
      <c r="S28" s="146">
        <v>2015</v>
      </c>
      <c r="T28" s="149">
        <v>2558.3980495312167</v>
      </c>
      <c r="U28" s="1">
        <v>2666.6121484261994</v>
      </c>
      <c r="V28" s="1">
        <v>2678.166095295911</v>
      </c>
      <c r="W28" s="1">
        <v>2681.4120946046396</v>
      </c>
      <c r="X28" s="1">
        <v>2585.3769933105145</v>
      </c>
      <c r="Y28" s="1">
        <v>2599.782040440547</v>
      </c>
      <c r="Z28" s="1">
        <v>2539.9881608851924</v>
      </c>
      <c r="AA28" s="1">
        <v>2668.0479006626647</v>
      </c>
      <c r="AB28" s="1">
        <v>2655.8656442525635</v>
      </c>
      <c r="AC28" s="149"/>
      <c r="AD28" s="149"/>
      <c r="AE28" s="149"/>
      <c r="AF28" s="421"/>
      <c r="AG28" s="146"/>
    </row>
    <row r="29" spans="11:33" ht="14.25">
      <c r="K29" s="146"/>
      <c r="L29" s="146"/>
      <c r="M29" s="146"/>
      <c r="N29" s="146"/>
      <c r="O29" s="146"/>
      <c r="P29" s="146"/>
      <c r="Q29" s="146"/>
      <c r="R29" s="146"/>
      <c r="S29" s="146"/>
      <c r="T29" s="146"/>
      <c r="U29" s="146"/>
      <c r="V29" s="146"/>
      <c r="W29" s="146"/>
      <c r="X29" s="148"/>
      <c r="Y29" s="147"/>
      <c r="Z29" s="146"/>
      <c r="AA29" s="146"/>
      <c r="AB29" s="146"/>
      <c r="AC29" s="146"/>
      <c r="AD29" s="146"/>
      <c r="AE29" s="146"/>
      <c r="AF29" s="421"/>
      <c r="AG29" s="146"/>
    </row>
    <row r="30" spans="11:33" ht="14.25">
      <c r="K30" s="146"/>
      <c r="L30" s="146"/>
      <c r="M30" s="146"/>
      <c r="N30" s="146"/>
      <c r="O30" s="146"/>
      <c r="P30" s="146"/>
      <c r="Q30" s="146"/>
      <c r="R30" s="146"/>
      <c r="S30" s="146"/>
      <c r="T30" s="146"/>
      <c r="U30" s="146"/>
      <c r="V30" s="146"/>
      <c r="W30" s="146"/>
      <c r="X30" s="149"/>
      <c r="Y30" s="147"/>
      <c r="Z30" s="146"/>
      <c r="AA30" s="146"/>
      <c r="AB30" s="146"/>
      <c r="AC30" s="148"/>
      <c r="AD30" s="146"/>
      <c r="AE30" s="146"/>
      <c r="AF30" s="421"/>
      <c r="AG30" s="146"/>
    </row>
    <row r="31" spans="11:33" ht="14.25">
      <c r="K31" s="146"/>
      <c r="L31" s="146"/>
      <c r="M31" s="146"/>
      <c r="N31" s="146"/>
      <c r="O31" s="146"/>
      <c r="P31" s="146"/>
      <c r="Q31" s="146"/>
      <c r="R31" s="146"/>
      <c r="S31" s="146"/>
      <c r="T31" s="146"/>
      <c r="U31" s="146"/>
      <c r="V31" s="146"/>
      <c r="W31" s="146"/>
      <c r="X31" s="146"/>
      <c r="Y31" s="148"/>
      <c r="Z31" s="146"/>
      <c r="AA31" s="146"/>
      <c r="AB31" s="146"/>
      <c r="AC31" s="149"/>
      <c r="AD31" s="146"/>
      <c r="AE31" s="146"/>
      <c r="AF31" s="421"/>
      <c r="AG31" s="146"/>
    </row>
    <row r="32" spans="11:32" ht="14.25">
      <c r="K32" s="146"/>
      <c r="L32" s="146"/>
      <c r="M32" s="146"/>
      <c r="N32" s="146"/>
      <c r="O32" s="146"/>
      <c r="P32" s="146"/>
      <c r="Q32" s="146"/>
      <c r="R32" s="146"/>
      <c r="S32" s="146"/>
      <c r="T32" s="146"/>
      <c r="U32" s="146"/>
      <c r="V32" s="146"/>
      <c r="W32" s="146"/>
      <c r="X32" s="146"/>
      <c r="Y32" s="430"/>
      <c r="Z32" s="146"/>
      <c r="AA32" s="146"/>
      <c r="AB32" s="146"/>
      <c r="AC32" s="146"/>
      <c r="AD32" s="146"/>
      <c r="AE32" s="146"/>
      <c r="AF32" s="421"/>
    </row>
    <row r="33" spans="11:32" ht="14.25">
      <c r="K33" s="146"/>
      <c r="L33" s="146"/>
      <c r="M33" s="146"/>
      <c r="N33" s="146"/>
      <c r="O33" s="146"/>
      <c r="P33" s="146"/>
      <c r="Q33" s="146"/>
      <c r="R33" s="146"/>
      <c r="S33" s="146"/>
      <c r="T33" s="146"/>
      <c r="U33" s="146"/>
      <c r="V33" s="146"/>
      <c r="W33" s="146"/>
      <c r="X33" s="146"/>
      <c r="Y33" s="146"/>
      <c r="Z33" s="146"/>
      <c r="AA33" s="146"/>
      <c r="AB33" s="146"/>
      <c r="AC33" s="146"/>
      <c r="AD33" s="146"/>
      <c r="AE33" s="146"/>
      <c r="AF33" s="421"/>
    </row>
    <row r="34" spans="11:33" s="64" customFormat="1" ht="14.25">
      <c r="K34" s="146"/>
      <c r="L34" s="146"/>
      <c r="M34" s="146"/>
      <c r="N34" s="146"/>
      <c r="O34" s="146"/>
      <c r="P34" s="146"/>
      <c r="Q34" s="146"/>
      <c r="R34" s="146"/>
      <c r="S34" s="151"/>
      <c r="T34" s="152"/>
      <c r="U34" s="152"/>
      <c r="V34" s="152"/>
      <c r="W34" s="151"/>
      <c r="X34" s="151"/>
      <c r="Y34" s="151"/>
      <c r="Z34" s="151"/>
      <c r="AA34" s="151"/>
      <c r="AB34" s="151"/>
      <c r="AC34" s="151"/>
      <c r="AD34" s="151"/>
      <c r="AE34" s="151"/>
      <c r="AF34" s="423"/>
      <c r="AG34" s="2"/>
    </row>
    <row r="35" spans="11:32" ht="14.25">
      <c r="K35" s="146"/>
      <c r="L35" s="146"/>
      <c r="M35" s="146"/>
      <c r="N35" s="146"/>
      <c r="O35" s="146"/>
      <c r="P35" s="146"/>
      <c r="Q35" s="146"/>
      <c r="R35" s="146"/>
      <c r="S35" s="151"/>
      <c r="T35" s="151"/>
      <c r="U35" s="151"/>
      <c r="V35" s="151"/>
      <c r="W35" s="151"/>
      <c r="X35" s="151"/>
      <c r="Y35" s="151"/>
      <c r="Z35" s="151"/>
      <c r="AA35" s="151"/>
      <c r="AB35" s="151"/>
      <c r="AC35" s="151"/>
      <c r="AD35" s="151"/>
      <c r="AE35" s="151"/>
      <c r="AF35" s="423"/>
    </row>
    <row r="36" spans="11:32" ht="14.25">
      <c r="K36" s="146"/>
      <c r="L36" s="146"/>
      <c r="M36" s="146"/>
      <c r="N36" s="146"/>
      <c r="O36" s="146"/>
      <c r="P36" s="146"/>
      <c r="Q36" s="146"/>
      <c r="R36" s="146"/>
      <c r="S36" s="151"/>
      <c r="T36" s="244"/>
      <c r="U36" s="244"/>
      <c r="V36" s="244"/>
      <c r="W36" s="244"/>
      <c r="X36" s="244"/>
      <c r="Y36" s="151"/>
      <c r="Z36" s="151"/>
      <c r="AA36" s="151"/>
      <c r="AB36" s="151"/>
      <c r="AC36" s="151"/>
      <c r="AD36" s="151"/>
      <c r="AE36" s="151"/>
      <c r="AF36" s="423"/>
    </row>
    <row r="37" spans="11:32" ht="14.25">
      <c r="K37" s="146"/>
      <c r="L37" s="146"/>
      <c r="M37" s="146"/>
      <c r="N37" s="146"/>
      <c r="O37" s="146"/>
      <c r="P37" s="146"/>
      <c r="Q37" s="146"/>
      <c r="R37" s="146"/>
      <c r="S37" s="151"/>
      <c r="T37" s="244"/>
      <c r="U37" s="244"/>
      <c r="V37" s="244"/>
      <c r="W37" s="244"/>
      <c r="X37" s="244"/>
      <c r="Y37" s="151"/>
      <c r="Z37" s="151"/>
      <c r="AA37" s="151"/>
      <c r="AB37" s="151"/>
      <c r="AC37" s="151"/>
      <c r="AD37" s="151"/>
      <c r="AE37" s="151"/>
      <c r="AF37" s="424"/>
    </row>
    <row r="38" spans="11:32" ht="14.25">
      <c r="K38" s="146"/>
      <c r="L38" s="146"/>
      <c r="M38" s="146"/>
      <c r="N38" s="146"/>
      <c r="O38" s="146"/>
      <c r="P38" s="146"/>
      <c r="Q38" s="146"/>
      <c r="R38" s="146"/>
      <c r="S38" s="151"/>
      <c r="T38" s="244"/>
      <c r="U38" s="244"/>
      <c r="V38" s="244"/>
      <c r="W38" s="244"/>
      <c r="X38" s="244"/>
      <c r="Y38" s="151"/>
      <c r="Z38" s="151"/>
      <c r="AA38" s="151"/>
      <c r="AB38" s="151"/>
      <c r="AC38" s="151"/>
      <c r="AD38" s="151"/>
      <c r="AE38" s="151"/>
      <c r="AF38" s="423"/>
    </row>
    <row r="39" spans="11:32" ht="15">
      <c r="K39" s="146"/>
      <c r="L39" s="146"/>
      <c r="M39" s="146"/>
      <c r="N39" s="146"/>
      <c r="O39" s="146"/>
      <c r="P39" s="146"/>
      <c r="Q39" s="146"/>
      <c r="R39" s="146"/>
      <c r="S39" s="146"/>
      <c r="T39" s="146"/>
      <c r="U39" s="432"/>
      <c r="V39" s="432"/>
      <c r="W39" s="432"/>
      <c r="X39" s="432"/>
      <c r="Y39" s="432"/>
      <c r="Z39" s="146"/>
      <c r="AA39" s="146"/>
      <c r="AB39" s="146"/>
      <c r="AC39" s="146"/>
      <c r="AD39" s="146"/>
      <c r="AE39" s="146"/>
      <c r="AF39" s="421"/>
    </row>
    <row r="40" spans="11:32" ht="14.25">
      <c r="K40" s="146"/>
      <c r="L40" s="146"/>
      <c r="M40" s="146"/>
      <c r="N40" s="146"/>
      <c r="O40" s="146"/>
      <c r="P40" s="146"/>
      <c r="Q40" s="146"/>
      <c r="R40" s="146"/>
      <c r="S40" s="146"/>
      <c r="T40" s="146"/>
      <c r="U40" s="146"/>
      <c r="V40" s="146"/>
      <c r="W40" s="146"/>
      <c r="X40" s="146"/>
      <c r="Y40" s="146"/>
      <c r="Z40" s="146"/>
      <c r="AA40" s="146"/>
      <c r="AB40" s="146"/>
      <c r="AC40" s="146"/>
      <c r="AD40" s="146"/>
      <c r="AE40" s="146"/>
      <c r="AF40" s="421"/>
    </row>
    <row r="41" spans="11:31" ht="14.25">
      <c r="K41" s="146"/>
      <c r="L41" s="146"/>
      <c r="M41" s="146"/>
      <c r="N41" s="146"/>
      <c r="O41" s="146"/>
      <c r="P41" s="146"/>
      <c r="Q41" s="146"/>
      <c r="R41" s="146"/>
      <c r="S41" s="146"/>
      <c r="T41" s="146"/>
      <c r="U41" s="146"/>
      <c r="V41" s="146"/>
      <c r="W41" s="146"/>
      <c r="X41" s="146"/>
      <c r="Y41" s="146"/>
      <c r="Z41" s="146"/>
      <c r="AA41" s="146"/>
      <c r="AB41" s="146"/>
      <c r="AC41" s="146"/>
      <c r="AD41" s="146"/>
      <c r="AE41" s="146"/>
    </row>
    <row r="42" spans="11:31" ht="14.25">
      <c r="K42" s="146"/>
      <c r="L42" s="146"/>
      <c r="M42" s="146"/>
      <c r="N42" s="146"/>
      <c r="O42" s="146"/>
      <c r="P42" s="146"/>
      <c r="Q42" s="146"/>
      <c r="R42" s="146"/>
      <c r="S42" s="146"/>
      <c r="T42" s="146"/>
      <c r="U42" s="146"/>
      <c r="V42" s="146"/>
      <c r="W42" s="146"/>
      <c r="X42" s="146"/>
      <c r="Y42" s="146"/>
      <c r="Z42" s="146"/>
      <c r="AA42" s="146"/>
      <c r="AB42" s="146"/>
      <c r="AC42" s="146"/>
      <c r="AD42" s="146"/>
      <c r="AE42" s="146"/>
    </row>
    <row r="43" spans="11:31" ht="14.25">
      <c r="K43" s="146"/>
      <c r="L43" s="146"/>
      <c r="M43" s="146"/>
      <c r="N43" s="146"/>
      <c r="O43" s="146"/>
      <c r="P43" s="146"/>
      <c r="Q43" s="146"/>
      <c r="R43" s="146"/>
      <c r="S43" s="146"/>
      <c r="T43" s="149"/>
      <c r="U43" s="149"/>
      <c r="V43" s="149"/>
      <c r="W43" s="149"/>
      <c r="X43" s="149"/>
      <c r="Y43" s="149"/>
      <c r="Z43" s="149"/>
      <c r="AA43" s="149"/>
      <c r="AB43" s="149"/>
      <c r="AC43" s="149"/>
      <c r="AD43" s="149"/>
      <c r="AE43" s="149"/>
    </row>
    <row r="44" spans="11:31" ht="14.25">
      <c r="K44" s="146"/>
      <c r="L44" s="146"/>
      <c r="M44" s="146"/>
      <c r="N44" s="146"/>
      <c r="O44" s="146"/>
      <c r="P44" s="146"/>
      <c r="Q44" s="146"/>
      <c r="R44" s="146"/>
      <c r="S44" s="146"/>
      <c r="T44" s="149"/>
      <c r="U44" s="149"/>
      <c r="V44" s="149"/>
      <c r="W44" s="149"/>
      <c r="X44" s="149"/>
      <c r="Y44" s="149"/>
      <c r="Z44" s="149"/>
      <c r="AA44" s="149"/>
      <c r="AB44" s="149"/>
      <c r="AC44" s="149"/>
      <c r="AD44" s="149"/>
      <c r="AE44" s="149"/>
    </row>
    <row r="45" spans="11:31" ht="14.25">
      <c r="K45" s="146"/>
      <c r="L45" s="146"/>
      <c r="M45" s="146"/>
      <c r="N45" s="146"/>
      <c r="O45" s="146"/>
      <c r="P45" s="146"/>
      <c r="Q45" s="146"/>
      <c r="R45" s="146"/>
      <c r="S45" s="146"/>
      <c r="T45" s="149"/>
      <c r="U45" s="149"/>
      <c r="V45" s="149"/>
      <c r="W45" s="149"/>
      <c r="X45" s="149"/>
      <c r="Y45" s="149"/>
      <c r="Z45" s="149"/>
      <c r="AA45" s="149"/>
      <c r="AB45" s="149"/>
      <c r="AC45" s="149"/>
      <c r="AD45" s="149"/>
      <c r="AE45" s="149"/>
    </row>
    <row r="46" spans="11:31" ht="14.25">
      <c r="K46" s="146"/>
      <c r="L46" s="146"/>
      <c r="M46" s="146"/>
      <c r="N46" s="146"/>
      <c r="O46" s="146"/>
      <c r="P46" s="146"/>
      <c r="Q46" s="146"/>
      <c r="R46" s="146"/>
      <c r="S46" s="146"/>
      <c r="T46" s="430"/>
      <c r="U46" s="430"/>
      <c r="V46" s="430"/>
      <c r="W46" s="430"/>
      <c r="X46" s="430"/>
      <c r="Y46" s="146"/>
      <c r="Z46" s="146"/>
      <c r="AA46" s="146"/>
      <c r="AB46" s="146"/>
      <c r="AC46" s="146"/>
      <c r="AD46" s="146"/>
      <c r="AE46" s="146"/>
    </row>
    <row r="47" spans="11:31" ht="14.25">
      <c r="K47" s="146"/>
      <c r="L47" s="146"/>
      <c r="M47" s="146"/>
      <c r="N47" s="146"/>
      <c r="O47" s="146"/>
      <c r="P47" s="146"/>
      <c r="Q47" s="146"/>
      <c r="R47" s="146"/>
      <c r="S47" s="146"/>
      <c r="T47" s="146"/>
      <c r="U47" s="146"/>
      <c r="V47" s="146"/>
      <c r="W47" s="146"/>
      <c r="X47" s="146"/>
      <c r="Y47" s="146"/>
      <c r="Z47" s="146"/>
      <c r="AA47" s="146"/>
      <c r="AB47" s="146"/>
      <c r="AC47" s="146"/>
      <c r="AD47" s="146"/>
      <c r="AE47" s="146"/>
    </row>
    <row r="48" spans="11:31" ht="14.25">
      <c r="K48" s="146"/>
      <c r="L48" s="146"/>
      <c r="M48" s="146"/>
      <c r="N48" s="146"/>
      <c r="O48" s="146"/>
      <c r="P48" s="146"/>
      <c r="Q48" s="146"/>
      <c r="R48" s="146"/>
      <c r="S48" s="146"/>
      <c r="T48" s="146"/>
      <c r="U48" s="146"/>
      <c r="V48" s="146"/>
      <c r="W48" s="146"/>
      <c r="X48" s="146"/>
      <c r="Y48" s="146"/>
      <c r="Z48" s="146"/>
      <c r="AA48" s="146"/>
      <c r="AB48" s="146"/>
      <c r="AC48" s="146"/>
      <c r="AD48" s="146"/>
      <c r="AE48" s="146"/>
    </row>
    <row r="49" spans="11:31" ht="14.25">
      <c r="K49" s="146"/>
      <c r="L49" s="146"/>
      <c r="M49" s="146"/>
      <c r="N49" s="146"/>
      <c r="O49" s="146"/>
      <c r="P49" s="146"/>
      <c r="Q49" s="146"/>
      <c r="R49" s="146"/>
      <c r="S49" s="146"/>
      <c r="T49" s="149"/>
      <c r="U49" s="149"/>
      <c r="V49" s="149"/>
      <c r="W49" s="149"/>
      <c r="X49" s="149"/>
      <c r="Y49" s="149"/>
      <c r="Z49" s="149"/>
      <c r="AA49" s="149"/>
      <c r="AB49" s="149"/>
      <c r="AC49" s="149"/>
      <c r="AD49" s="149"/>
      <c r="AE49" s="149"/>
    </row>
    <row r="50" spans="11:31" ht="14.25">
      <c r="K50" s="146"/>
      <c r="L50" s="146"/>
      <c r="M50" s="146"/>
      <c r="N50" s="146"/>
      <c r="O50" s="146"/>
      <c r="P50" s="146"/>
      <c r="Q50" s="146"/>
      <c r="R50" s="146"/>
      <c r="S50" s="146"/>
      <c r="T50" s="149"/>
      <c r="U50" s="149"/>
      <c r="V50" s="149"/>
      <c r="W50" s="149"/>
      <c r="X50" s="149"/>
      <c r="Y50" s="149"/>
      <c r="Z50" s="149"/>
      <c r="AA50" s="149"/>
      <c r="AB50" s="149"/>
      <c r="AC50" s="149"/>
      <c r="AD50" s="149"/>
      <c r="AE50" s="149"/>
    </row>
    <row r="51" spans="11:33" s="64" customFormat="1" ht="14.25">
      <c r="K51" s="146"/>
      <c r="L51" s="146"/>
      <c r="M51" s="146"/>
      <c r="N51" s="146"/>
      <c r="O51" s="146"/>
      <c r="P51" s="146"/>
      <c r="Q51" s="146"/>
      <c r="R51" s="146"/>
      <c r="S51" s="146"/>
      <c r="T51" s="149"/>
      <c r="U51" s="149"/>
      <c r="V51" s="149"/>
      <c r="W51" s="149"/>
      <c r="X51" s="149"/>
      <c r="Y51" s="149"/>
      <c r="Z51" s="149"/>
      <c r="AA51" s="149"/>
      <c r="AB51" s="149"/>
      <c r="AC51" s="149"/>
      <c r="AD51" s="149"/>
      <c r="AE51" s="149"/>
      <c r="AF51" s="21"/>
      <c r="AG51" s="2"/>
    </row>
    <row r="52" spans="11:31" ht="14.25">
      <c r="K52" s="146"/>
      <c r="L52" s="146"/>
      <c r="M52" s="146"/>
      <c r="N52" s="146"/>
      <c r="O52" s="146"/>
      <c r="P52" s="146"/>
      <c r="Q52" s="146"/>
      <c r="R52" s="146"/>
      <c r="S52" s="146"/>
      <c r="T52" s="146"/>
      <c r="U52" s="146"/>
      <c r="V52" s="146"/>
      <c r="W52" s="146"/>
      <c r="X52" s="146"/>
      <c r="Y52" s="146"/>
      <c r="Z52" s="146"/>
      <c r="AA52" s="146"/>
      <c r="AB52" s="146"/>
      <c r="AC52" s="146"/>
      <c r="AD52" s="146"/>
      <c r="AE52" s="146"/>
    </row>
    <row r="53" spans="11:31" ht="14.25">
      <c r="K53" s="146"/>
      <c r="L53" s="146"/>
      <c r="M53" s="146"/>
      <c r="N53" s="146"/>
      <c r="O53" s="146"/>
      <c r="P53" s="146"/>
      <c r="Q53" s="146"/>
      <c r="R53" s="146"/>
      <c r="S53" s="146"/>
      <c r="T53" s="146"/>
      <c r="U53" s="146"/>
      <c r="V53" s="146"/>
      <c r="W53" s="146"/>
      <c r="X53" s="146"/>
      <c r="Y53" s="146"/>
      <c r="Z53" s="146"/>
      <c r="AA53" s="146"/>
      <c r="AB53" s="146"/>
      <c r="AC53" s="146"/>
      <c r="AD53" s="146"/>
      <c r="AE53" s="146"/>
    </row>
    <row r="54" spans="11:32" ht="14.25">
      <c r="K54" s="146"/>
      <c r="L54" s="146"/>
      <c r="M54" s="146"/>
      <c r="N54" s="146"/>
      <c r="O54" s="146"/>
      <c r="P54" s="146"/>
      <c r="Q54" s="146"/>
      <c r="R54" s="146"/>
      <c r="S54" s="146"/>
      <c r="T54" s="146"/>
      <c r="U54" s="146"/>
      <c r="V54" s="146"/>
      <c r="W54" s="146"/>
      <c r="X54" s="146"/>
      <c r="Y54" s="146"/>
      <c r="Z54" s="146"/>
      <c r="AA54" s="146"/>
      <c r="AB54" s="146"/>
      <c r="AC54" s="146"/>
      <c r="AD54" s="146"/>
      <c r="AE54" s="146"/>
      <c r="AF54" s="2"/>
    </row>
    <row r="55" spans="11:31" ht="14.25">
      <c r="K55" s="146"/>
      <c r="L55" s="146"/>
      <c r="M55" s="146"/>
      <c r="N55" s="146"/>
      <c r="O55" s="146"/>
      <c r="P55" s="146"/>
      <c r="Q55" s="146"/>
      <c r="R55" s="146"/>
      <c r="S55" s="146"/>
      <c r="T55" s="146"/>
      <c r="U55" s="146"/>
      <c r="V55" s="146"/>
      <c r="W55" s="146"/>
      <c r="X55" s="146"/>
      <c r="Y55" s="146"/>
      <c r="Z55" s="146"/>
      <c r="AA55" s="146"/>
      <c r="AB55" s="146"/>
      <c r="AC55" s="146"/>
      <c r="AD55" s="146"/>
      <c r="AE55" s="146"/>
    </row>
    <row r="56" spans="11:31" ht="14.25">
      <c r="K56" s="146"/>
      <c r="L56" s="146"/>
      <c r="M56" s="146"/>
      <c r="N56" s="146"/>
      <c r="O56" s="146"/>
      <c r="P56" s="146"/>
      <c r="Q56" s="146"/>
      <c r="R56" s="146"/>
      <c r="S56" s="146"/>
      <c r="T56" s="146"/>
      <c r="U56" s="146"/>
      <c r="V56" s="146"/>
      <c r="W56" s="146"/>
      <c r="X56" s="146"/>
      <c r="Y56" s="146"/>
      <c r="Z56" s="146"/>
      <c r="AA56" s="146"/>
      <c r="AB56" s="146"/>
      <c r="AC56" s="146"/>
      <c r="AD56" s="146"/>
      <c r="AE56" s="146"/>
    </row>
    <row r="57" spans="11:31" ht="14.25">
      <c r="K57" s="146"/>
      <c r="L57" s="146"/>
      <c r="M57" s="146"/>
      <c r="N57" s="146"/>
      <c r="O57" s="146"/>
      <c r="P57" s="146"/>
      <c r="Q57" s="146"/>
      <c r="R57" s="146"/>
      <c r="S57" s="146"/>
      <c r="T57" s="146"/>
      <c r="U57" s="146"/>
      <c r="V57" s="146"/>
      <c r="W57" s="146"/>
      <c r="X57" s="146"/>
      <c r="Y57" s="146"/>
      <c r="Z57" s="146"/>
      <c r="AA57" s="146"/>
      <c r="AB57" s="146"/>
      <c r="AC57" s="146"/>
      <c r="AD57" s="146"/>
      <c r="AE57" s="146"/>
    </row>
    <row r="58" spans="11:31" ht="14.25">
      <c r="K58" s="146"/>
      <c r="L58" s="146"/>
      <c r="M58" s="146"/>
      <c r="N58" s="146"/>
      <c r="O58" s="146"/>
      <c r="P58" s="146"/>
      <c r="Q58" s="146"/>
      <c r="R58" s="146"/>
      <c r="S58" s="146"/>
      <c r="T58" s="146"/>
      <c r="U58" s="146"/>
      <c r="V58" s="146"/>
      <c r="W58" s="146"/>
      <c r="X58" s="146"/>
      <c r="Y58" s="146"/>
      <c r="Z58" s="146"/>
      <c r="AA58" s="146"/>
      <c r="AB58" s="146"/>
      <c r="AC58" s="146"/>
      <c r="AD58" s="146"/>
      <c r="AE58" s="146"/>
    </row>
    <row r="59" spans="11:31" ht="14.25">
      <c r="K59" s="146"/>
      <c r="L59" s="146"/>
      <c r="M59" s="146"/>
      <c r="N59" s="146"/>
      <c r="O59" s="146"/>
      <c r="P59" s="146"/>
      <c r="Q59" s="146"/>
      <c r="R59" s="146"/>
      <c r="S59" s="146"/>
      <c r="T59" s="146"/>
      <c r="U59" s="146"/>
      <c r="V59" s="146"/>
      <c r="W59" s="146"/>
      <c r="X59" s="146"/>
      <c r="Y59" s="146"/>
      <c r="Z59" s="146"/>
      <c r="AA59" s="146"/>
      <c r="AB59" s="146"/>
      <c r="AC59" s="146"/>
      <c r="AD59" s="146"/>
      <c r="AE59" s="146"/>
    </row>
    <row r="60" spans="11:31" ht="14.25">
      <c r="K60" s="146"/>
      <c r="L60" s="146"/>
      <c r="M60" s="146"/>
      <c r="N60" s="146"/>
      <c r="O60" s="146"/>
      <c r="P60" s="146"/>
      <c r="Q60" s="146"/>
      <c r="R60" s="146"/>
      <c r="S60" s="146"/>
      <c r="T60" s="146"/>
      <c r="U60" s="146"/>
      <c r="V60" s="146"/>
      <c r="W60" s="146"/>
      <c r="X60" s="146"/>
      <c r="Y60" s="146"/>
      <c r="Z60" s="146"/>
      <c r="AA60" s="146"/>
      <c r="AB60" s="146"/>
      <c r="AC60" s="146"/>
      <c r="AD60" s="146"/>
      <c r="AE60" s="146"/>
    </row>
    <row r="61" spans="11:31" ht="14.25">
      <c r="K61" s="146"/>
      <c r="L61" s="146"/>
      <c r="M61" s="146"/>
      <c r="N61" s="146"/>
      <c r="O61" s="146"/>
      <c r="P61" s="146"/>
      <c r="Q61" s="146"/>
      <c r="R61" s="146"/>
      <c r="S61" s="146"/>
      <c r="T61" s="146"/>
      <c r="U61" s="146"/>
      <c r="V61" s="146"/>
      <c r="W61" s="146"/>
      <c r="X61" s="146"/>
      <c r="Y61" s="146"/>
      <c r="Z61" s="146"/>
      <c r="AA61" s="146"/>
      <c r="AB61" s="146"/>
      <c r="AC61" s="146"/>
      <c r="AD61" s="146"/>
      <c r="AE61" s="146"/>
    </row>
    <row r="62" spans="11:31" ht="14.25">
      <c r="K62" s="146"/>
      <c r="L62" s="146"/>
      <c r="M62" s="146"/>
      <c r="N62" s="146"/>
      <c r="O62" s="146"/>
      <c r="P62" s="146"/>
      <c r="Q62" s="146"/>
      <c r="R62" s="146"/>
      <c r="S62" s="146"/>
      <c r="T62" s="146"/>
      <c r="U62" s="146"/>
      <c r="V62" s="146"/>
      <c r="W62" s="146"/>
      <c r="X62" s="146"/>
      <c r="Y62" s="146"/>
      <c r="Z62" s="146"/>
      <c r="AA62" s="146"/>
      <c r="AB62" s="146"/>
      <c r="AC62" s="146"/>
      <c r="AD62" s="146"/>
      <c r="AE62" s="146"/>
    </row>
    <row r="63" spans="11:31" ht="14.25">
      <c r="K63" s="146"/>
      <c r="L63" s="146"/>
      <c r="M63" s="146"/>
      <c r="N63" s="146"/>
      <c r="O63" s="146"/>
      <c r="P63" s="146"/>
      <c r="Q63" s="146"/>
      <c r="R63" s="146"/>
      <c r="S63" s="146"/>
      <c r="T63" s="146"/>
      <c r="U63" s="146"/>
      <c r="V63" s="146"/>
      <c r="W63" s="146"/>
      <c r="X63" s="146"/>
      <c r="Y63" s="146"/>
      <c r="Z63" s="146"/>
      <c r="AA63" s="146"/>
      <c r="AB63" s="146"/>
      <c r="AC63" s="146"/>
      <c r="AD63" s="146"/>
      <c r="AE63" s="146"/>
    </row>
    <row r="64" spans="11:31" ht="14.25">
      <c r="K64" s="146"/>
      <c r="L64" s="146"/>
      <c r="M64" s="146"/>
      <c r="N64" s="146"/>
      <c r="O64" s="146"/>
      <c r="P64" s="146"/>
      <c r="Q64" s="146"/>
      <c r="R64" s="146"/>
      <c r="S64" s="146"/>
      <c r="T64" s="146"/>
      <c r="U64" s="146"/>
      <c r="V64" s="146"/>
      <c r="W64" s="146"/>
      <c r="X64" s="146"/>
      <c r="Y64" s="146"/>
      <c r="Z64" s="146"/>
      <c r="AA64" s="146"/>
      <c r="AB64" s="146"/>
      <c r="AC64" s="146"/>
      <c r="AD64" s="146"/>
      <c r="AE64" s="146"/>
    </row>
    <row r="65" spans="11:31" ht="14.25">
      <c r="K65" s="146"/>
      <c r="L65" s="146"/>
      <c r="M65" s="146"/>
      <c r="N65" s="146"/>
      <c r="O65" s="146"/>
      <c r="P65" s="146"/>
      <c r="Q65" s="146"/>
      <c r="R65" s="146"/>
      <c r="S65" s="146"/>
      <c r="T65" s="146"/>
      <c r="U65" s="146"/>
      <c r="V65" s="146"/>
      <c r="W65" s="146"/>
      <c r="X65" s="146"/>
      <c r="Y65" s="146"/>
      <c r="Z65" s="146"/>
      <c r="AA65" s="146"/>
      <c r="AB65" s="146"/>
      <c r="AC65" s="146"/>
      <c r="AD65" s="146"/>
      <c r="AE65" s="146"/>
    </row>
    <row r="66" spans="11:31" ht="14.25">
      <c r="K66" s="146"/>
      <c r="L66" s="146"/>
      <c r="M66" s="146"/>
      <c r="N66" s="146"/>
      <c r="O66" s="146"/>
      <c r="P66" s="146"/>
      <c r="Q66" s="146"/>
      <c r="R66" s="146"/>
      <c r="S66" s="146"/>
      <c r="T66" s="146"/>
      <c r="U66" s="146"/>
      <c r="V66" s="146"/>
      <c r="W66" s="146"/>
      <c r="X66" s="146"/>
      <c r="Y66" s="146"/>
      <c r="Z66" s="146"/>
      <c r="AA66" s="146"/>
      <c r="AB66" s="146"/>
      <c r="AC66" s="146"/>
      <c r="AD66" s="146"/>
      <c r="AE66" s="146"/>
    </row>
    <row r="67" spans="11:31" ht="14.25">
      <c r="K67" s="146"/>
      <c r="L67" s="146"/>
      <c r="M67" s="146"/>
      <c r="N67" s="146"/>
      <c r="O67" s="146"/>
      <c r="P67" s="146"/>
      <c r="Q67" s="146"/>
      <c r="R67" s="146"/>
      <c r="S67" s="146"/>
      <c r="T67" s="146"/>
      <c r="U67" s="146"/>
      <c r="V67" s="146"/>
      <c r="W67" s="146"/>
      <c r="X67" s="146"/>
      <c r="Y67" s="146"/>
      <c r="Z67" s="146"/>
      <c r="AA67" s="146"/>
      <c r="AB67" s="146"/>
      <c r="AC67" s="146"/>
      <c r="AD67" s="146"/>
      <c r="AE67" s="146"/>
    </row>
    <row r="68" spans="11:31" ht="14.25">
      <c r="K68" s="146"/>
      <c r="L68" s="146"/>
      <c r="M68" s="146"/>
      <c r="N68" s="146"/>
      <c r="O68" s="146"/>
      <c r="P68" s="146"/>
      <c r="Q68" s="146"/>
      <c r="R68" s="146"/>
      <c r="S68" s="146"/>
      <c r="T68" s="146"/>
      <c r="U68" s="146"/>
      <c r="V68" s="146"/>
      <c r="W68" s="146"/>
      <c r="X68" s="146"/>
      <c r="Y68" s="146"/>
      <c r="Z68" s="146"/>
      <c r="AA68" s="146"/>
      <c r="AB68" s="146"/>
      <c r="AC68" s="146"/>
      <c r="AD68" s="146"/>
      <c r="AE68" s="146"/>
    </row>
    <row r="69" spans="11:31" ht="14.25">
      <c r="K69" s="146"/>
      <c r="L69" s="146"/>
      <c r="M69" s="146"/>
      <c r="N69" s="146"/>
      <c r="O69" s="146"/>
      <c r="P69" s="146"/>
      <c r="Q69" s="146"/>
      <c r="R69" s="146"/>
      <c r="S69" s="146"/>
      <c r="T69" s="146"/>
      <c r="U69" s="146"/>
      <c r="V69" s="146"/>
      <c r="W69" s="146"/>
      <c r="X69" s="146"/>
      <c r="Y69" s="146"/>
      <c r="Z69" s="146"/>
      <c r="AA69" s="146"/>
      <c r="AB69" s="146"/>
      <c r="AC69" s="146"/>
      <c r="AD69" s="146"/>
      <c r="AE69" s="146"/>
    </row>
    <row r="70" spans="11:31" ht="14.25">
      <c r="K70" s="146"/>
      <c r="L70" s="146"/>
      <c r="M70" s="146"/>
      <c r="N70" s="146"/>
      <c r="O70" s="146"/>
      <c r="P70" s="146"/>
      <c r="Q70" s="146"/>
      <c r="R70" s="146"/>
      <c r="S70" s="146"/>
      <c r="T70" s="146"/>
      <c r="U70" s="146"/>
      <c r="V70" s="146"/>
      <c r="W70" s="146"/>
      <c r="X70" s="146"/>
      <c r="Y70" s="146"/>
      <c r="Z70" s="146"/>
      <c r="AA70" s="146"/>
      <c r="AB70" s="146"/>
      <c r="AC70" s="146"/>
      <c r="AD70" s="146"/>
      <c r="AE70" s="146"/>
    </row>
    <row r="71" spans="11:31" ht="14.25">
      <c r="K71" s="146"/>
      <c r="L71" s="146"/>
      <c r="M71" s="146"/>
      <c r="N71" s="146"/>
      <c r="O71" s="146"/>
      <c r="P71" s="146"/>
      <c r="Q71" s="146"/>
      <c r="R71" s="146"/>
      <c r="S71" s="146"/>
      <c r="T71" s="146"/>
      <c r="U71" s="146"/>
      <c r="V71" s="146"/>
      <c r="W71" s="146"/>
      <c r="X71" s="146"/>
      <c r="Y71" s="146"/>
      <c r="Z71" s="146"/>
      <c r="AA71" s="146"/>
      <c r="AB71" s="146"/>
      <c r="AC71" s="146"/>
      <c r="AD71" s="146"/>
      <c r="AE71" s="146"/>
    </row>
    <row r="72" spans="11:31" ht="14.25">
      <c r="K72" s="146"/>
      <c r="L72" s="146"/>
      <c r="M72" s="146"/>
      <c r="N72" s="146"/>
      <c r="O72" s="146"/>
      <c r="P72" s="146"/>
      <c r="Q72" s="146"/>
      <c r="R72" s="146"/>
      <c r="S72" s="146"/>
      <c r="T72" s="146"/>
      <c r="U72" s="146"/>
      <c r="V72" s="146"/>
      <c r="W72" s="146"/>
      <c r="X72" s="146"/>
      <c r="Y72" s="146"/>
      <c r="Z72" s="146"/>
      <c r="AA72" s="146"/>
      <c r="AB72" s="146"/>
      <c r="AC72" s="146"/>
      <c r="AD72" s="146"/>
      <c r="AE72" s="146"/>
    </row>
    <row r="73" spans="11:31" ht="14.25">
      <c r="K73" s="146"/>
      <c r="L73" s="146"/>
      <c r="M73" s="146"/>
      <c r="N73" s="146"/>
      <c r="O73" s="146"/>
      <c r="P73" s="146"/>
      <c r="Q73" s="146"/>
      <c r="R73" s="146"/>
      <c r="S73" s="146"/>
      <c r="T73" s="146"/>
      <c r="U73" s="146"/>
      <c r="V73" s="146"/>
      <c r="W73" s="146"/>
      <c r="X73" s="146"/>
      <c r="Y73" s="146"/>
      <c r="Z73" s="146"/>
      <c r="AA73" s="146"/>
      <c r="AB73" s="146"/>
      <c r="AC73" s="146"/>
      <c r="AD73" s="146"/>
      <c r="AE73" s="146"/>
    </row>
    <row r="74" spans="11:31" ht="14.25">
      <c r="K74" s="146"/>
      <c r="L74" s="146"/>
      <c r="M74" s="146"/>
      <c r="N74" s="146"/>
      <c r="O74" s="146"/>
      <c r="P74" s="146"/>
      <c r="Q74" s="146"/>
      <c r="R74" s="146"/>
      <c r="S74" s="146"/>
      <c r="T74" s="146"/>
      <c r="U74" s="146"/>
      <c r="V74" s="146"/>
      <c r="W74" s="146"/>
      <c r="X74" s="146"/>
      <c r="Y74" s="146"/>
      <c r="Z74" s="146"/>
      <c r="AA74" s="146"/>
      <c r="AB74" s="146"/>
      <c r="AC74" s="146"/>
      <c r="AD74" s="146"/>
      <c r="AE74" s="146"/>
    </row>
    <row r="75" spans="11:31" ht="14.25">
      <c r="K75" s="146"/>
      <c r="L75" s="146"/>
      <c r="M75" s="146"/>
      <c r="N75" s="146"/>
      <c r="O75" s="146"/>
      <c r="P75" s="146"/>
      <c r="Q75" s="146"/>
      <c r="R75" s="146"/>
      <c r="S75" s="146"/>
      <c r="T75" s="146"/>
      <c r="U75" s="146"/>
      <c r="V75" s="146"/>
      <c r="W75" s="146"/>
      <c r="X75" s="146"/>
      <c r="Y75" s="146"/>
      <c r="Z75" s="146"/>
      <c r="AA75" s="146"/>
      <c r="AB75" s="146"/>
      <c r="AC75" s="146"/>
      <c r="AD75" s="146"/>
      <c r="AE75" s="146"/>
    </row>
    <row r="76" spans="11:31" ht="14.25">
      <c r="K76" s="146"/>
      <c r="L76" s="146"/>
      <c r="M76" s="146"/>
      <c r="N76" s="146"/>
      <c r="O76" s="146"/>
      <c r="P76" s="146"/>
      <c r="Q76" s="146"/>
      <c r="R76" s="146"/>
      <c r="S76" s="146"/>
      <c r="T76" s="146"/>
      <c r="U76" s="146"/>
      <c r="V76" s="146"/>
      <c r="W76" s="146"/>
      <c r="X76" s="146"/>
      <c r="Y76" s="146"/>
      <c r="Z76" s="146"/>
      <c r="AA76" s="146"/>
      <c r="AB76" s="146"/>
      <c r="AC76" s="146"/>
      <c r="AD76" s="146"/>
      <c r="AE76" s="146"/>
    </row>
    <row r="77" spans="11:31" ht="14.25">
      <c r="K77" s="146"/>
      <c r="L77" s="146"/>
      <c r="M77" s="146"/>
      <c r="N77" s="146"/>
      <c r="O77" s="146"/>
      <c r="P77" s="146"/>
      <c r="Q77" s="146"/>
      <c r="R77" s="146"/>
      <c r="S77" s="146"/>
      <c r="T77" s="146"/>
      <c r="U77" s="146"/>
      <c r="V77" s="146"/>
      <c r="W77" s="146"/>
      <c r="X77" s="146"/>
      <c r="Y77" s="146"/>
      <c r="Z77" s="146"/>
      <c r="AA77" s="146"/>
      <c r="AB77" s="146"/>
      <c r="AC77" s="146"/>
      <c r="AD77" s="146"/>
      <c r="AE77" s="146"/>
    </row>
    <row r="78" spans="11:31" ht="14.25">
      <c r="K78" s="146"/>
      <c r="L78" s="146"/>
      <c r="M78" s="146"/>
      <c r="N78" s="146"/>
      <c r="O78" s="146"/>
      <c r="P78" s="146"/>
      <c r="Q78" s="146"/>
      <c r="R78" s="146"/>
      <c r="S78" s="146"/>
      <c r="T78" s="146"/>
      <c r="U78" s="146"/>
      <c r="V78" s="146"/>
      <c r="W78" s="146"/>
      <c r="X78" s="146"/>
      <c r="Y78" s="146"/>
      <c r="Z78" s="146"/>
      <c r="AA78" s="146"/>
      <c r="AB78" s="146"/>
      <c r="AC78" s="146"/>
      <c r="AD78" s="146"/>
      <c r="AE78" s="146"/>
    </row>
    <row r="79" spans="11:31" ht="14.25">
      <c r="K79" s="146"/>
      <c r="L79" s="146"/>
      <c r="M79" s="146"/>
      <c r="N79" s="146"/>
      <c r="O79" s="146"/>
      <c r="P79" s="146"/>
      <c r="Q79" s="146"/>
      <c r="R79" s="146"/>
      <c r="S79" s="146"/>
      <c r="T79" s="146"/>
      <c r="U79" s="146"/>
      <c r="V79" s="146"/>
      <c r="W79" s="146"/>
      <c r="X79" s="146"/>
      <c r="Y79" s="146"/>
      <c r="Z79" s="146"/>
      <c r="AA79" s="146"/>
      <c r="AB79" s="146"/>
      <c r="AC79" s="146"/>
      <c r="AD79" s="146"/>
      <c r="AE79" s="146"/>
    </row>
    <row r="80" spans="11:31" ht="14.25">
      <c r="K80" s="146"/>
      <c r="L80" s="146"/>
      <c r="M80" s="146"/>
      <c r="N80" s="146"/>
      <c r="O80" s="146"/>
      <c r="P80" s="146"/>
      <c r="Q80" s="146"/>
      <c r="R80" s="146"/>
      <c r="S80" s="146"/>
      <c r="T80" s="146"/>
      <c r="U80" s="146"/>
      <c r="V80" s="146"/>
      <c r="W80" s="146"/>
      <c r="X80" s="146"/>
      <c r="Y80" s="146"/>
      <c r="Z80" s="146"/>
      <c r="AA80" s="146"/>
      <c r="AB80" s="146"/>
      <c r="AC80" s="146"/>
      <c r="AD80" s="146"/>
      <c r="AE80" s="146"/>
    </row>
    <row r="81" spans="11:31" ht="14.25">
      <c r="K81" s="146"/>
      <c r="L81" s="146"/>
      <c r="M81" s="146"/>
      <c r="N81" s="146"/>
      <c r="O81" s="146"/>
      <c r="P81" s="146"/>
      <c r="Q81" s="146"/>
      <c r="R81" s="146"/>
      <c r="S81" s="146"/>
      <c r="T81" s="146"/>
      <c r="U81" s="146"/>
      <c r="V81" s="146"/>
      <c r="W81" s="146"/>
      <c r="X81" s="146"/>
      <c r="Y81" s="146"/>
      <c r="Z81" s="146"/>
      <c r="AA81" s="146"/>
      <c r="AB81" s="146"/>
      <c r="AC81" s="146"/>
      <c r="AD81" s="146"/>
      <c r="AE81" s="146"/>
    </row>
    <row r="82" spans="11:31" ht="14.25">
      <c r="K82" s="146"/>
      <c r="L82" s="146"/>
      <c r="M82" s="146"/>
      <c r="N82" s="146"/>
      <c r="O82" s="146"/>
      <c r="P82" s="146"/>
      <c r="Q82" s="146"/>
      <c r="R82" s="146"/>
      <c r="S82" s="146"/>
      <c r="T82" s="146"/>
      <c r="U82" s="146"/>
      <c r="V82" s="146"/>
      <c r="W82" s="146"/>
      <c r="X82" s="146"/>
      <c r="Y82" s="146"/>
      <c r="Z82" s="146"/>
      <c r="AA82" s="146"/>
      <c r="AB82" s="146"/>
      <c r="AC82" s="146"/>
      <c r="AD82" s="146"/>
      <c r="AE82" s="146"/>
    </row>
    <row r="83" spans="11:31" ht="14.25">
      <c r="K83" s="146"/>
      <c r="L83" s="146"/>
      <c r="M83" s="146"/>
      <c r="N83" s="146"/>
      <c r="O83" s="146"/>
      <c r="P83" s="146"/>
      <c r="Q83" s="146"/>
      <c r="R83" s="146"/>
      <c r="S83" s="146"/>
      <c r="T83" s="146"/>
      <c r="U83" s="146"/>
      <c r="V83" s="146"/>
      <c r="W83" s="146"/>
      <c r="X83" s="146"/>
      <c r="Y83" s="146"/>
      <c r="Z83" s="146"/>
      <c r="AA83" s="146"/>
      <c r="AB83" s="146"/>
      <c r="AC83" s="146"/>
      <c r="AD83" s="146"/>
      <c r="AE83" s="146"/>
    </row>
    <row r="84" spans="11:31" ht="14.25">
      <c r="K84" s="146"/>
      <c r="L84" s="146"/>
      <c r="M84" s="146"/>
      <c r="N84" s="146"/>
      <c r="O84" s="146"/>
      <c r="P84" s="146"/>
      <c r="Q84" s="146"/>
      <c r="R84" s="146"/>
      <c r="S84" s="146"/>
      <c r="T84" s="146"/>
      <c r="U84" s="146"/>
      <c r="V84" s="146"/>
      <c r="W84" s="146"/>
      <c r="X84" s="146"/>
      <c r="Y84" s="146"/>
      <c r="Z84" s="146"/>
      <c r="AA84" s="146"/>
      <c r="AB84" s="146"/>
      <c r="AC84" s="146"/>
      <c r="AD84" s="146"/>
      <c r="AE84" s="146"/>
    </row>
    <row r="85" spans="11:31" ht="14.25">
      <c r="K85" s="146"/>
      <c r="L85" s="146"/>
      <c r="M85" s="146"/>
      <c r="N85" s="146"/>
      <c r="O85" s="146"/>
      <c r="P85" s="146"/>
      <c r="Q85" s="146"/>
      <c r="R85" s="146"/>
      <c r="S85" s="146"/>
      <c r="T85" s="146"/>
      <c r="U85" s="146"/>
      <c r="V85" s="146"/>
      <c r="W85" s="146"/>
      <c r="X85" s="146"/>
      <c r="Y85" s="146"/>
      <c r="Z85" s="146"/>
      <c r="AA85" s="146"/>
      <c r="AB85" s="146"/>
      <c r="AC85" s="146"/>
      <c r="AD85" s="146"/>
      <c r="AE85" s="146"/>
    </row>
    <row r="86" spans="11:31" ht="14.25">
      <c r="K86" s="146"/>
      <c r="L86" s="146"/>
      <c r="M86" s="146"/>
      <c r="N86" s="146"/>
      <c r="O86" s="146"/>
      <c r="P86" s="146"/>
      <c r="Q86" s="146"/>
      <c r="R86" s="146"/>
      <c r="S86" s="146"/>
      <c r="T86" s="146"/>
      <c r="U86" s="146"/>
      <c r="V86" s="146"/>
      <c r="W86" s="146"/>
      <c r="X86" s="146"/>
      <c r="Y86" s="146"/>
      <c r="Z86" s="146"/>
      <c r="AA86" s="146"/>
      <c r="AB86" s="146"/>
      <c r="AC86" s="146"/>
      <c r="AD86" s="146"/>
      <c r="AE86" s="146"/>
    </row>
    <row r="87" spans="11:31" ht="14.25">
      <c r="K87" s="146"/>
      <c r="L87" s="146"/>
      <c r="M87" s="146"/>
      <c r="N87" s="146"/>
      <c r="O87" s="146"/>
      <c r="P87" s="146"/>
      <c r="Q87" s="146"/>
      <c r="R87" s="146"/>
      <c r="S87" s="146"/>
      <c r="T87" s="146"/>
      <c r="U87" s="146"/>
      <c r="V87" s="146"/>
      <c r="W87" s="146"/>
      <c r="X87" s="146"/>
      <c r="Y87" s="146"/>
      <c r="Z87" s="146"/>
      <c r="AA87" s="146"/>
      <c r="AB87" s="146"/>
      <c r="AC87" s="146"/>
      <c r="AD87" s="146"/>
      <c r="AE87" s="146"/>
    </row>
    <row r="88" spans="11:31" ht="14.25">
      <c r="K88" s="146"/>
      <c r="L88" s="146"/>
      <c r="M88" s="146"/>
      <c r="N88" s="146"/>
      <c r="O88" s="146"/>
      <c r="P88" s="146"/>
      <c r="Q88" s="146"/>
      <c r="R88" s="146"/>
      <c r="S88" s="146"/>
      <c r="T88" s="146"/>
      <c r="U88" s="146"/>
      <c r="V88" s="146"/>
      <c r="W88" s="146"/>
      <c r="X88" s="146"/>
      <c r="Y88" s="146"/>
      <c r="Z88" s="146"/>
      <c r="AA88" s="146"/>
      <c r="AB88" s="146"/>
      <c r="AC88" s="146"/>
      <c r="AD88" s="146"/>
      <c r="AE88" s="146"/>
    </row>
    <row r="89" spans="11:31" ht="14.25">
      <c r="K89" s="146"/>
      <c r="L89" s="146"/>
      <c r="M89" s="146"/>
      <c r="N89" s="146"/>
      <c r="O89" s="146"/>
      <c r="P89" s="146"/>
      <c r="Q89" s="146"/>
      <c r="R89" s="146"/>
      <c r="S89" s="146"/>
      <c r="T89" s="146"/>
      <c r="U89" s="146"/>
      <c r="V89" s="146"/>
      <c r="W89" s="146"/>
      <c r="X89" s="146"/>
      <c r="Y89" s="146"/>
      <c r="Z89" s="146"/>
      <c r="AA89" s="146"/>
      <c r="AB89" s="146"/>
      <c r="AC89" s="146"/>
      <c r="AD89" s="146"/>
      <c r="AE89" s="146"/>
    </row>
    <row r="90" spans="11:31" ht="14.25">
      <c r="K90" s="146"/>
      <c r="L90" s="146"/>
      <c r="M90" s="146"/>
      <c r="N90" s="146"/>
      <c r="O90" s="146"/>
      <c r="P90" s="146"/>
      <c r="Q90" s="146"/>
      <c r="R90" s="146"/>
      <c r="S90" s="146"/>
      <c r="T90" s="146"/>
      <c r="U90" s="146"/>
      <c r="V90" s="146"/>
      <c r="W90" s="146"/>
      <c r="X90" s="146"/>
      <c r="Y90" s="146"/>
      <c r="Z90" s="146"/>
      <c r="AA90" s="146"/>
      <c r="AB90" s="146"/>
      <c r="AC90" s="146"/>
      <c r="AD90" s="146"/>
      <c r="AE90" s="146"/>
    </row>
    <row r="91" spans="11:31" ht="14.25">
      <c r="K91" s="146"/>
      <c r="L91" s="146"/>
      <c r="M91" s="146"/>
      <c r="N91" s="146"/>
      <c r="O91" s="146"/>
      <c r="P91" s="146"/>
      <c r="Q91" s="146"/>
      <c r="R91" s="146"/>
      <c r="S91" s="146"/>
      <c r="T91" s="146"/>
      <c r="U91" s="146"/>
      <c r="V91" s="146"/>
      <c r="W91" s="146"/>
      <c r="X91" s="146"/>
      <c r="Y91" s="146"/>
      <c r="Z91" s="146"/>
      <c r="AA91" s="146"/>
      <c r="AB91" s="146"/>
      <c r="AC91" s="146"/>
      <c r="AD91" s="146"/>
      <c r="AE91" s="146"/>
    </row>
    <row r="92" spans="11:31" ht="14.25">
      <c r="K92" s="146"/>
      <c r="L92" s="146"/>
      <c r="M92" s="146"/>
      <c r="N92" s="146"/>
      <c r="O92" s="146"/>
      <c r="P92" s="146"/>
      <c r="Q92" s="146"/>
      <c r="R92" s="146"/>
      <c r="S92" s="146"/>
      <c r="T92" s="146"/>
      <c r="U92" s="146"/>
      <c r="V92" s="146"/>
      <c r="W92" s="146"/>
      <c r="X92" s="146"/>
      <c r="Y92" s="146"/>
      <c r="Z92" s="146"/>
      <c r="AA92" s="146"/>
      <c r="AB92" s="146"/>
      <c r="AC92" s="146"/>
      <c r="AD92" s="146"/>
      <c r="AE92" s="146"/>
    </row>
    <row r="93" spans="11:31" ht="14.25">
      <c r="K93" s="146"/>
      <c r="L93" s="146"/>
      <c r="M93" s="146"/>
      <c r="N93" s="146"/>
      <c r="O93" s="146"/>
      <c r="P93" s="146"/>
      <c r="Q93" s="146"/>
      <c r="R93" s="146"/>
      <c r="S93" s="146"/>
      <c r="T93" s="146"/>
      <c r="U93" s="146"/>
      <c r="V93" s="146"/>
      <c r="W93" s="146"/>
      <c r="X93" s="146"/>
      <c r="Y93" s="146"/>
      <c r="Z93" s="146"/>
      <c r="AA93" s="146"/>
      <c r="AB93" s="146"/>
      <c r="AC93" s="146"/>
      <c r="AD93" s="146"/>
      <c r="AE93" s="146"/>
    </row>
    <row r="94" spans="11:31" ht="14.25">
      <c r="K94" s="146"/>
      <c r="L94" s="146"/>
      <c r="M94" s="146"/>
      <c r="N94" s="146"/>
      <c r="O94" s="146"/>
      <c r="P94" s="146"/>
      <c r="Q94" s="146"/>
      <c r="R94" s="146"/>
      <c r="S94" s="146"/>
      <c r="T94" s="146"/>
      <c r="U94" s="146"/>
      <c r="V94" s="146"/>
      <c r="W94" s="146"/>
      <c r="X94" s="146"/>
      <c r="Y94" s="146"/>
      <c r="Z94" s="146"/>
      <c r="AA94" s="146"/>
      <c r="AB94" s="146"/>
      <c r="AC94" s="146"/>
      <c r="AD94" s="146"/>
      <c r="AE94" s="146"/>
    </row>
    <row r="95" spans="11:31" ht="14.25">
      <c r="K95" s="146"/>
      <c r="L95" s="146"/>
      <c r="M95" s="146"/>
      <c r="N95" s="146"/>
      <c r="O95" s="146"/>
      <c r="P95" s="146"/>
      <c r="Q95" s="146"/>
      <c r="R95" s="146"/>
      <c r="S95" s="146"/>
      <c r="T95" s="146"/>
      <c r="U95" s="146"/>
      <c r="V95" s="146"/>
      <c r="W95" s="146"/>
      <c r="X95" s="146"/>
      <c r="Y95" s="146"/>
      <c r="Z95" s="146"/>
      <c r="AA95" s="146"/>
      <c r="AB95" s="146"/>
      <c r="AC95" s="146"/>
      <c r="AD95" s="146"/>
      <c r="AE95" s="146"/>
    </row>
    <row r="96" spans="11:31" ht="14.25">
      <c r="K96" s="146"/>
      <c r="L96" s="146"/>
      <c r="M96" s="146"/>
      <c r="N96" s="146"/>
      <c r="O96" s="146"/>
      <c r="P96" s="146"/>
      <c r="Q96" s="146"/>
      <c r="R96" s="146"/>
      <c r="S96" s="146"/>
      <c r="T96" s="146"/>
      <c r="U96" s="146"/>
      <c r="V96" s="146"/>
      <c r="W96" s="146"/>
      <c r="X96" s="146"/>
      <c r="Y96" s="146"/>
      <c r="Z96" s="146"/>
      <c r="AA96" s="146"/>
      <c r="AB96" s="146"/>
      <c r="AC96" s="146"/>
      <c r="AD96" s="146"/>
      <c r="AE96" s="146"/>
    </row>
    <row r="97" spans="11:31" ht="14.25">
      <c r="K97" s="146"/>
      <c r="L97" s="146"/>
      <c r="M97" s="146"/>
      <c r="N97" s="146"/>
      <c r="O97" s="146"/>
      <c r="P97" s="146"/>
      <c r="Q97" s="146"/>
      <c r="R97" s="146"/>
      <c r="S97" s="146"/>
      <c r="T97" s="146"/>
      <c r="U97" s="146"/>
      <c r="V97" s="146"/>
      <c r="W97" s="146"/>
      <c r="X97" s="146"/>
      <c r="Y97" s="146"/>
      <c r="Z97" s="146"/>
      <c r="AA97" s="146"/>
      <c r="AB97" s="146"/>
      <c r="AC97" s="146"/>
      <c r="AD97" s="146"/>
      <c r="AE97" s="146"/>
    </row>
    <row r="98" spans="11:31" ht="14.25">
      <c r="K98" s="146"/>
      <c r="L98" s="146"/>
      <c r="M98" s="146"/>
      <c r="N98" s="146"/>
      <c r="O98" s="146"/>
      <c r="P98" s="146"/>
      <c r="Q98" s="146"/>
      <c r="R98" s="146"/>
      <c r="S98" s="146"/>
      <c r="T98" s="146"/>
      <c r="U98" s="146"/>
      <c r="V98" s="146"/>
      <c r="W98" s="146"/>
      <c r="X98" s="146"/>
      <c r="Y98" s="146"/>
      <c r="Z98" s="146"/>
      <c r="AA98" s="146"/>
      <c r="AB98" s="146"/>
      <c r="AC98" s="146"/>
      <c r="AD98" s="146"/>
      <c r="AE98" s="146"/>
    </row>
    <row r="99" spans="11:31" ht="14.25">
      <c r="K99" s="146"/>
      <c r="L99" s="146"/>
      <c r="M99" s="146"/>
      <c r="N99" s="146"/>
      <c r="O99" s="146"/>
      <c r="P99" s="146"/>
      <c r="Q99" s="146"/>
      <c r="R99" s="146"/>
      <c r="S99" s="146"/>
      <c r="T99" s="146"/>
      <c r="U99" s="146"/>
      <c r="V99" s="146"/>
      <c r="W99" s="146"/>
      <c r="X99" s="146"/>
      <c r="Y99" s="146"/>
      <c r="Z99" s="146"/>
      <c r="AA99" s="146"/>
      <c r="AB99" s="146"/>
      <c r="AC99" s="146"/>
      <c r="AD99" s="146"/>
      <c r="AE99" s="146"/>
    </row>
    <row r="100" spans="11:31" ht="14.25">
      <c r="K100" s="146"/>
      <c r="L100" s="146"/>
      <c r="M100" s="146"/>
      <c r="N100" s="146"/>
      <c r="O100" s="146"/>
      <c r="P100" s="146"/>
      <c r="Q100" s="146"/>
      <c r="R100" s="146"/>
      <c r="S100" s="146"/>
      <c r="T100" s="146"/>
      <c r="U100" s="146"/>
      <c r="V100" s="146"/>
      <c r="W100" s="146"/>
      <c r="X100" s="146"/>
      <c r="Y100" s="146"/>
      <c r="Z100" s="146"/>
      <c r="AA100" s="146"/>
      <c r="AB100" s="146"/>
      <c r="AC100" s="146"/>
      <c r="AD100" s="146"/>
      <c r="AE100" s="146"/>
    </row>
    <row r="101" spans="11:31" ht="14.25">
      <c r="K101" s="146"/>
      <c r="L101" s="146"/>
      <c r="M101" s="146"/>
      <c r="N101" s="146"/>
      <c r="O101" s="146"/>
      <c r="P101" s="146"/>
      <c r="Q101" s="146"/>
      <c r="R101" s="146"/>
      <c r="S101" s="146"/>
      <c r="T101" s="146"/>
      <c r="U101" s="146"/>
      <c r="V101" s="146"/>
      <c r="W101" s="146"/>
      <c r="X101" s="146"/>
      <c r="Y101" s="146"/>
      <c r="Z101" s="146"/>
      <c r="AA101" s="146"/>
      <c r="AB101" s="146"/>
      <c r="AC101" s="146"/>
      <c r="AD101" s="146"/>
      <c r="AE101" s="146"/>
    </row>
    <row r="102" spans="11:31" ht="14.25">
      <c r="K102" s="146"/>
      <c r="L102" s="146"/>
      <c r="M102" s="146"/>
      <c r="N102" s="146"/>
      <c r="O102" s="146"/>
      <c r="P102" s="146"/>
      <c r="Q102" s="146"/>
      <c r="R102" s="146"/>
      <c r="S102" s="146"/>
      <c r="T102" s="146"/>
      <c r="U102" s="146"/>
      <c r="V102" s="146"/>
      <c r="W102" s="146"/>
      <c r="X102" s="146"/>
      <c r="Y102" s="146"/>
      <c r="Z102" s="146"/>
      <c r="AA102" s="146"/>
      <c r="AB102" s="146"/>
      <c r="AC102" s="146"/>
      <c r="AD102" s="146"/>
      <c r="AE102" s="146"/>
    </row>
    <row r="103" spans="11:31" ht="14.25">
      <c r="K103" s="146"/>
      <c r="L103" s="146"/>
      <c r="M103" s="146"/>
      <c r="N103" s="146"/>
      <c r="O103" s="146"/>
      <c r="P103" s="146"/>
      <c r="Q103" s="146"/>
      <c r="R103" s="146"/>
      <c r="S103" s="146"/>
      <c r="T103" s="146"/>
      <c r="U103" s="146"/>
      <c r="V103" s="146"/>
      <c r="W103" s="146"/>
      <c r="X103" s="146"/>
      <c r="Y103" s="146"/>
      <c r="Z103" s="146"/>
      <c r="AA103" s="146"/>
      <c r="AB103" s="146"/>
      <c r="AC103" s="146"/>
      <c r="AD103" s="146"/>
      <c r="AE103" s="146"/>
    </row>
    <row r="104" spans="11:31" ht="14.25">
      <c r="K104" s="146"/>
      <c r="L104" s="146"/>
      <c r="M104" s="146"/>
      <c r="N104" s="146"/>
      <c r="O104" s="146"/>
      <c r="P104" s="146"/>
      <c r="Q104" s="146"/>
      <c r="R104" s="146"/>
      <c r="S104" s="146"/>
      <c r="T104" s="146"/>
      <c r="U104" s="146"/>
      <c r="V104" s="146"/>
      <c r="W104" s="146"/>
      <c r="X104" s="146"/>
      <c r="Y104" s="146"/>
      <c r="Z104" s="146"/>
      <c r="AA104" s="146"/>
      <c r="AB104" s="146"/>
      <c r="AC104" s="146"/>
      <c r="AD104" s="146"/>
      <c r="AE104" s="146"/>
    </row>
    <row r="105" spans="11:31" ht="14.25">
      <c r="K105" s="146"/>
      <c r="L105" s="146"/>
      <c r="M105" s="146"/>
      <c r="N105" s="146"/>
      <c r="O105" s="146"/>
      <c r="P105" s="146"/>
      <c r="Q105" s="146"/>
      <c r="R105" s="146"/>
      <c r="S105" s="146"/>
      <c r="T105" s="146"/>
      <c r="U105" s="146"/>
      <c r="V105" s="146"/>
      <c r="W105" s="146"/>
      <c r="X105" s="146"/>
      <c r="Y105" s="146"/>
      <c r="Z105" s="146"/>
      <c r="AA105" s="146"/>
      <c r="AB105" s="146"/>
      <c r="AC105" s="146"/>
      <c r="AD105" s="146"/>
      <c r="AE105" s="146"/>
    </row>
    <row r="106" spans="11:31" ht="14.25">
      <c r="K106" s="146"/>
      <c r="L106" s="146"/>
      <c r="M106" s="146"/>
      <c r="N106" s="146"/>
      <c r="O106" s="146"/>
      <c r="P106" s="146"/>
      <c r="Q106" s="146"/>
      <c r="R106" s="146"/>
      <c r="S106" s="146"/>
      <c r="T106" s="146"/>
      <c r="U106" s="146"/>
      <c r="V106" s="146"/>
      <c r="W106" s="146"/>
      <c r="X106" s="146"/>
      <c r="Y106" s="146"/>
      <c r="Z106" s="146"/>
      <c r="AA106" s="146"/>
      <c r="AB106" s="146"/>
      <c r="AC106" s="146"/>
      <c r="AD106" s="146"/>
      <c r="AE106" s="146"/>
    </row>
    <row r="107" spans="11:31" ht="14.25">
      <c r="K107" s="146"/>
      <c r="L107" s="146"/>
      <c r="M107" s="146"/>
      <c r="N107" s="146"/>
      <c r="O107" s="146"/>
      <c r="P107" s="146"/>
      <c r="Q107" s="146"/>
      <c r="R107" s="146"/>
      <c r="S107" s="146"/>
      <c r="T107" s="146"/>
      <c r="U107" s="146"/>
      <c r="V107" s="146"/>
      <c r="W107" s="146"/>
      <c r="X107" s="146"/>
      <c r="Y107" s="146"/>
      <c r="Z107" s="146"/>
      <c r="AA107" s="146"/>
      <c r="AB107" s="146"/>
      <c r="AC107" s="146"/>
      <c r="AD107" s="146"/>
      <c r="AE107" s="146"/>
    </row>
    <row r="108" spans="11:31" ht="14.25">
      <c r="K108" s="146"/>
      <c r="L108" s="146"/>
      <c r="M108" s="146"/>
      <c r="N108" s="146"/>
      <c r="O108" s="146"/>
      <c r="P108" s="146"/>
      <c r="Q108" s="146"/>
      <c r="R108" s="146"/>
      <c r="S108" s="146"/>
      <c r="T108" s="146"/>
      <c r="U108" s="146"/>
      <c r="V108" s="146"/>
      <c r="W108" s="146"/>
      <c r="X108" s="146"/>
      <c r="Y108" s="146"/>
      <c r="Z108" s="146"/>
      <c r="AA108" s="146"/>
      <c r="AB108" s="146"/>
      <c r="AC108" s="146"/>
      <c r="AD108" s="146"/>
      <c r="AE108" s="146"/>
    </row>
    <row r="109" spans="11:31" ht="14.25">
      <c r="K109" s="146"/>
      <c r="L109" s="146"/>
      <c r="M109" s="146"/>
      <c r="N109" s="146"/>
      <c r="O109" s="146"/>
      <c r="P109" s="146"/>
      <c r="Q109" s="146"/>
      <c r="R109" s="146"/>
      <c r="S109" s="146"/>
      <c r="T109" s="146"/>
      <c r="U109" s="146"/>
      <c r="V109" s="146"/>
      <c r="W109" s="146"/>
      <c r="X109" s="146"/>
      <c r="Y109" s="146"/>
      <c r="Z109" s="146"/>
      <c r="AA109" s="146"/>
      <c r="AB109" s="146"/>
      <c r="AC109" s="146"/>
      <c r="AD109" s="146"/>
      <c r="AE109" s="146"/>
    </row>
    <row r="110" spans="11:31" ht="14.25">
      <c r="K110" s="146"/>
      <c r="L110" s="146"/>
      <c r="M110" s="146"/>
      <c r="N110" s="146"/>
      <c r="O110" s="146"/>
      <c r="P110" s="146"/>
      <c r="Q110" s="146"/>
      <c r="R110" s="146"/>
      <c r="S110" s="146"/>
      <c r="T110" s="146"/>
      <c r="U110" s="146"/>
      <c r="V110" s="146"/>
      <c r="W110" s="146"/>
      <c r="X110" s="146"/>
      <c r="Y110" s="146"/>
      <c r="Z110" s="146"/>
      <c r="AA110" s="146"/>
      <c r="AB110" s="146"/>
      <c r="AC110" s="146"/>
      <c r="AD110" s="146"/>
      <c r="AE110" s="146"/>
    </row>
    <row r="111" spans="11:31" ht="14.25">
      <c r="K111" s="146"/>
      <c r="L111" s="146"/>
      <c r="M111" s="146"/>
      <c r="N111" s="146"/>
      <c r="O111" s="146"/>
      <c r="P111" s="146"/>
      <c r="Q111" s="146"/>
      <c r="R111" s="146"/>
      <c r="S111" s="146"/>
      <c r="T111" s="146"/>
      <c r="U111" s="146"/>
      <c r="V111" s="146"/>
      <c r="W111" s="146"/>
      <c r="X111" s="146"/>
      <c r="Y111" s="146"/>
      <c r="Z111" s="146"/>
      <c r="AA111" s="146"/>
      <c r="AB111" s="146"/>
      <c r="AC111" s="146"/>
      <c r="AD111" s="146"/>
      <c r="AE111" s="146"/>
    </row>
    <row r="112" spans="11:31" ht="14.25">
      <c r="K112" s="146"/>
      <c r="L112" s="146"/>
      <c r="M112" s="146"/>
      <c r="N112" s="146"/>
      <c r="O112" s="146"/>
      <c r="P112" s="146"/>
      <c r="Q112" s="146"/>
      <c r="R112" s="146"/>
      <c r="S112" s="146"/>
      <c r="T112" s="146"/>
      <c r="U112" s="146"/>
      <c r="V112" s="146"/>
      <c r="W112" s="146"/>
      <c r="X112" s="146"/>
      <c r="Y112" s="146"/>
      <c r="Z112" s="146"/>
      <c r="AA112" s="146"/>
      <c r="AB112" s="146"/>
      <c r="AC112" s="146"/>
      <c r="AD112" s="146"/>
      <c r="AE112" s="146"/>
    </row>
    <row r="113" spans="11:31" ht="14.25">
      <c r="K113" s="146"/>
      <c r="L113" s="146"/>
      <c r="M113" s="146"/>
      <c r="N113" s="146"/>
      <c r="O113" s="146"/>
      <c r="P113" s="146"/>
      <c r="Q113" s="146"/>
      <c r="R113" s="146"/>
      <c r="S113" s="146"/>
      <c r="T113" s="146"/>
      <c r="U113" s="146"/>
      <c r="V113" s="146"/>
      <c r="W113" s="146"/>
      <c r="X113" s="146"/>
      <c r="Y113" s="146"/>
      <c r="Z113" s="146"/>
      <c r="AA113" s="146"/>
      <c r="AB113" s="146"/>
      <c r="AC113" s="146"/>
      <c r="AD113" s="146"/>
      <c r="AE113" s="146"/>
    </row>
    <row r="114" spans="11:31" ht="14.25">
      <c r="K114" s="146"/>
      <c r="L114" s="146"/>
      <c r="M114" s="146"/>
      <c r="N114" s="146"/>
      <c r="O114" s="146"/>
      <c r="P114" s="146"/>
      <c r="Q114" s="146"/>
      <c r="R114" s="146"/>
      <c r="S114" s="146"/>
      <c r="T114" s="146"/>
      <c r="U114" s="146"/>
      <c r="V114" s="146"/>
      <c r="W114" s="146"/>
      <c r="X114" s="146"/>
      <c r="Y114" s="146"/>
      <c r="Z114" s="146"/>
      <c r="AA114" s="146"/>
      <c r="AB114" s="146"/>
      <c r="AC114" s="146"/>
      <c r="AD114" s="146"/>
      <c r="AE114" s="146"/>
    </row>
    <row r="115" spans="11:31" ht="14.25">
      <c r="K115" s="146"/>
      <c r="L115" s="146"/>
      <c r="M115" s="146"/>
      <c r="N115" s="146"/>
      <c r="O115" s="146"/>
      <c r="P115" s="146"/>
      <c r="Q115" s="146"/>
      <c r="R115" s="146"/>
      <c r="S115" s="146"/>
      <c r="T115" s="146"/>
      <c r="U115" s="146"/>
      <c r="V115" s="146"/>
      <c r="W115" s="146"/>
      <c r="X115" s="146"/>
      <c r="Y115" s="146"/>
      <c r="Z115" s="146"/>
      <c r="AA115" s="146"/>
      <c r="AB115" s="146"/>
      <c r="AC115" s="146"/>
      <c r="AD115" s="146"/>
      <c r="AE115" s="146"/>
    </row>
    <row r="116" spans="11:31" ht="14.25">
      <c r="K116" s="146"/>
      <c r="L116" s="146"/>
      <c r="M116" s="146"/>
      <c r="N116" s="146"/>
      <c r="O116" s="146"/>
      <c r="P116" s="146"/>
      <c r="Q116" s="146"/>
      <c r="R116" s="146"/>
      <c r="S116" s="146"/>
      <c r="T116" s="146"/>
      <c r="U116" s="146"/>
      <c r="V116" s="146"/>
      <c r="W116" s="146"/>
      <c r="X116" s="146"/>
      <c r="Y116" s="146"/>
      <c r="Z116" s="146"/>
      <c r="AA116" s="146"/>
      <c r="AB116" s="146"/>
      <c r="AC116" s="146"/>
      <c r="AD116" s="146"/>
      <c r="AE116" s="146"/>
    </row>
    <row r="117" spans="11:31" ht="14.25">
      <c r="K117" s="146"/>
      <c r="L117" s="146"/>
      <c r="M117" s="146"/>
      <c r="N117" s="146"/>
      <c r="O117" s="146"/>
      <c r="P117" s="146"/>
      <c r="Q117" s="146"/>
      <c r="R117" s="146"/>
      <c r="S117" s="146"/>
      <c r="T117" s="146"/>
      <c r="U117" s="146"/>
      <c r="V117" s="146"/>
      <c r="W117" s="146"/>
      <c r="X117" s="146"/>
      <c r="Y117" s="146"/>
      <c r="Z117" s="146"/>
      <c r="AA117" s="146"/>
      <c r="AB117" s="146"/>
      <c r="AC117" s="146"/>
      <c r="AD117" s="146"/>
      <c r="AE117" s="146"/>
    </row>
    <row r="118" spans="11:31" ht="14.25">
      <c r="K118" s="146"/>
      <c r="L118" s="146"/>
      <c r="M118" s="146"/>
      <c r="N118" s="146"/>
      <c r="O118" s="146"/>
      <c r="P118" s="146"/>
      <c r="Q118" s="146"/>
      <c r="R118" s="146"/>
      <c r="S118" s="146"/>
      <c r="T118" s="146"/>
      <c r="U118" s="146"/>
      <c r="V118" s="146"/>
      <c r="W118" s="146"/>
      <c r="X118" s="146"/>
      <c r="Y118" s="146"/>
      <c r="Z118" s="146"/>
      <c r="AA118" s="146"/>
      <c r="AB118" s="146"/>
      <c r="AC118" s="146"/>
      <c r="AD118" s="146"/>
      <c r="AE118" s="146"/>
    </row>
    <row r="119" spans="11:31" ht="14.25">
      <c r="K119" s="146"/>
      <c r="L119" s="146"/>
      <c r="M119" s="146"/>
      <c r="N119" s="146"/>
      <c r="O119" s="146"/>
      <c r="P119" s="146"/>
      <c r="Q119" s="146"/>
      <c r="R119" s="146"/>
      <c r="S119" s="146"/>
      <c r="T119" s="146"/>
      <c r="U119" s="146"/>
      <c r="V119" s="146"/>
      <c r="W119" s="146"/>
      <c r="X119" s="146"/>
      <c r="Y119" s="146"/>
      <c r="Z119" s="146"/>
      <c r="AA119" s="146"/>
      <c r="AB119" s="146"/>
      <c r="AC119" s="146"/>
      <c r="AD119" s="146"/>
      <c r="AE119" s="146"/>
    </row>
    <row r="120" spans="11:31" ht="14.25">
      <c r="K120" s="146"/>
      <c r="L120" s="146"/>
      <c r="M120" s="146"/>
      <c r="N120" s="146"/>
      <c r="O120" s="146"/>
      <c r="P120" s="146"/>
      <c r="Q120" s="146"/>
      <c r="R120" s="146"/>
      <c r="S120" s="146"/>
      <c r="T120" s="146"/>
      <c r="U120" s="146"/>
      <c r="V120" s="146"/>
      <c r="W120" s="146"/>
      <c r="X120" s="146"/>
      <c r="Y120" s="146"/>
      <c r="Z120" s="146"/>
      <c r="AA120" s="146"/>
      <c r="AB120" s="146"/>
      <c r="AC120" s="146"/>
      <c r="AD120" s="146"/>
      <c r="AE120" s="146"/>
    </row>
    <row r="121" spans="11:31" ht="14.25">
      <c r="K121" s="146"/>
      <c r="L121" s="146"/>
      <c r="M121" s="146"/>
      <c r="N121" s="146"/>
      <c r="O121" s="146"/>
      <c r="P121" s="146"/>
      <c r="Q121" s="146"/>
      <c r="R121" s="146"/>
      <c r="S121" s="146"/>
      <c r="T121" s="146"/>
      <c r="U121" s="146"/>
      <c r="V121" s="146"/>
      <c r="W121" s="146"/>
      <c r="X121" s="146"/>
      <c r="Y121" s="146"/>
      <c r="Z121" s="146"/>
      <c r="AA121" s="146"/>
      <c r="AB121" s="146"/>
      <c r="AC121" s="146"/>
      <c r="AD121" s="146"/>
      <c r="AE121" s="146"/>
    </row>
    <row r="122" spans="11:31" ht="14.25">
      <c r="K122" s="146"/>
      <c r="L122" s="146"/>
      <c r="M122" s="146"/>
      <c r="N122" s="146"/>
      <c r="O122" s="146"/>
      <c r="P122" s="146"/>
      <c r="Q122" s="146"/>
      <c r="R122" s="146"/>
      <c r="S122" s="146"/>
      <c r="T122" s="146"/>
      <c r="U122" s="146"/>
      <c r="V122" s="146"/>
      <c r="W122" s="146"/>
      <c r="X122" s="146"/>
      <c r="Y122" s="146"/>
      <c r="Z122" s="146"/>
      <c r="AA122" s="146"/>
      <c r="AB122" s="146"/>
      <c r="AC122" s="146"/>
      <c r="AD122" s="146"/>
      <c r="AE122" s="146"/>
    </row>
    <row r="123" spans="11:31" ht="14.25">
      <c r="K123" s="146"/>
      <c r="L123" s="146"/>
      <c r="M123" s="146"/>
      <c r="N123" s="146"/>
      <c r="O123" s="146"/>
      <c r="P123" s="146"/>
      <c r="Q123" s="146"/>
      <c r="R123" s="146"/>
      <c r="S123" s="146"/>
      <c r="T123" s="146"/>
      <c r="U123" s="146"/>
      <c r="V123" s="146"/>
      <c r="W123" s="146"/>
      <c r="X123" s="146"/>
      <c r="Y123" s="146"/>
      <c r="Z123" s="146"/>
      <c r="AA123" s="146"/>
      <c r="AB123" s="146"/>
      <c r="AC123" s="146"/>
      <c r="AD123" s="146"/>
      <c r="AE123" s="146"/>
    </row>
    <row r="124" spans="11:31" ht="14.25">
      <c r="K124" s="146"/>
      <c r="L124" s="146"/>
      <c r="M124" s="146"/>
      <c r="N124" s="146"/>
      <c r="O124" s="146"/>
      <c r="P124" s="146"/>
      <c r="Q124" s="146"/>
      <c r="R124" s="146"/>
      <c r="S124" s="146"/>
      <c r="T124" s="146"/>
      <c r="U124" s="146"/>
      <c r="V124" s="146"/>
      <c r="W124" s="146"/>
      <c r="X124" s="146"/>
      <c r="Y124" s="146"/>
      <c r="Z124" s="146"/>
      <c r="AA124" s="146"/>
      <c r="AB124" s="146"/>
      <c r="AC124" s="146"/>
      <c r="AD124" s="146"/>
      <c r="AE124" s="146"/>
    </row>
    <row r="125" spans="11:31" ht="14.25">
      <c r="K125" s="146"/>
      <c r="L125" s="146"/>
      <c r="M125" s="146"/>
      <c r="N125" s="146"/>
      <c r="O125" s="146"/>
      <c r="P125" s="146"/>
      <c r="Q125" s="146"/>
      <c r="R125" s="146"/>
      <c r="S125" s="146"/>
      <c r="T125" s="146"/>
      <c r="U125" s="146"/>
      <c r="V125" s="146"/>
      <c r="W125" s="146"/>
      <c r="X125" s="146"/>
      <c r="Y125" s="146"/>
      <c r="Z125" s="146"/>
      <c r="AA125" s="146"/>
      <c r="AB125" s="146"/>
      <c r="AC125" s="146"/>
      <c r="AD125" s="146"/>
      <c r="AE125" s="146"/>
    </row>
    <row r="126" spans="11:31" ht="14.25">
      <c r="K126" s="146"/>
      <c r="L126" s="146"/>
      <c r="M126" s="146"/>
      <c r="N126" s="146"/>
      <c r="O126" s="146"/>
      <c r="P126" s="146"/>
      <c r="Q126" s="146"/>
      <c r="R126" s="146"/>
      <c r="S126" s="146"/>
      <c r="T126" s="146"/>
      <c r="U126" s="146"/>
      <c r="V126" s="146"/>
      <c r="W126" s="146"/>
      <c r="X126" s="146"/>
      <c r="Y126" s="146"/>
      <c r="Z126" s="146"/>
      <c r="AA126" s="146"/>
      <c r="AB126" s="146"/>
      <c r="AC126" s="146"/>
      <c r="AD126" s="146"/>
      <c r="AE126" s="146"/>
    </row>
    <row r="127" spans="11:31" ht="14.25">
      <c r="K127" s="146"/>
      <c r="L127" s="146"/>
      <c r="M127" s="146"/>
      <c r="N127" s="146"/>
      <c r="O127" s="146"/>
      <c r="P127" s="146"/>
      <c r="Q127" s="146"/>
      <c r="R127" s="146"/>
      <c r="S127" s="146"/>
      <c r="T127" s="146"/>
      <c r="U127" s="146"/>
      <c r="V127" s="146"/>
      <c r="W127" s="146"/>
      <c r="X127" s="146"/>
      <c r="Y127" s="146"/>
      <c r="Z127" s="146"/>
      <c r="AA127" s="146"/>
      <c r="AB127" s="146"/>
      <c r="AC127" s="146"/>
      <c r="AD127" s="146"/>
      <c r="AE127" s="146"/>
    </row>
    <row r="128" spans="11:31" ht="14.25">
      <c r="K128" s="146"/>
      <c r="L128" s="146"/>
      <c r="M128" s="146"/>
      <c r="N128" s="146"/>
      <c r="O128" s="146"/>
      <c r="P128" s="146"/>
      <c r="Q128" s="146"/>
      <c r="R128" s="146"/>
      <c r="S128" s="146"/>
      <c r="T128" s="146"/>
      <c r="U128" s="146"/>
      <c r="V128" s="146"/>
      <c r="W128" s="146"/>
      <c r="X128" s="146"/>
      <c r="Y128" s="146"/>
      <c r="Z128" s="146"/>
      <c r="AA128" s="146"/>
      <c r="AB128" s="146"/>
      <c r="AC128" s="146"/>
      <c r="AD128" s="146"/>
      <c r="AE128" s="146"/>
    </row>
    <row r="129" spans="11:31" ht="14.25">
      <c r="K129" s="146"/>
      <c r="L129" s="146"/>
      <c r="M129" s="146"/>
      <c r="N129" s="146"/>
      <c r="O129" s="146"/>
      <c r="P129" s="146"/>
      <c r="Q129" s="146"/>
      <c r="R129" s="146"/>
      <c r="S129" s="146"/>
      <c r="T129" s="146"/>
      <c r="U129" s="146"/>
      <c r="V129" s="146"/>
      <c r="W129" s="146"/>
      <c r="X129" s="146"/>
      <c r="Y129" s="146"/>
      <c r="Z129" s="146"/>
      <c r="AA129" s="146"/>
      <c r="AB129" s="146"/>
      <c r="AC129" s="146"/>
      <c r="AD129" s="146"/>
      <c r="AE129" s="146"/>
    </row>
    <row r="130" spans="11:31" ht="14.25">
      <c r="K130" s="146"/>
      <c r="L130" s="146"/>
      <c r="M130" s="146"/>
      <c r="N130" s="146"/>
      <c r="O130" s="146"/>
      <c r="P130" s="146"/>
      <c r="Q130" s="146"/>
      <c r="R130" s="146"/>
      <c r="S130" s="146"/>
      <c r="T130" s="146"/>
      <c r="U130" s="146"/>
      <c r="V130" s="146"/>
      <c r="W130" s="146"/>
      <c r="X130" s="146"/>
      <c r="Y130" s="146"/>
      <c r="Z130" s="146"/>
      <c r="AA130" s="146"/>
      <c r="AB130" s="146"/>
      <c r="AC130" s="146"/>
      <c r="AD130" s="146"/>
      <c r="AE130" s="146"/>
    </row>
    <row r="131" spans="11:31" ht="14.25">
      <c r="K131" s="146"/>
      <c r="L131" s="146"/>
      <c r="M131" s="146"/>
      <c r="N131" s="146"/>
      <c r="O131" s="146"/>
      <c r="P131" s="146"/>
      <c r="Q131" s="146"/>
      <c r="R131" s="146"/>
      <c r="S131" s="146"/>
      <c r="T131" s="146"/>
      <c r="U131" s="146"/>
      <c r="V131" s="146"/>
      <c r="W131" s="146"/>
      <c r="X131" s="146"/>
      <c r="Y131" s="146"/>
      <c r="Z131" s="146"/>
      <c r="AA131" s="146"/>
      <c r="AB131" s="146"/>
      <c r="AC131" s="146"/>
      <c r="AD131" s="146"/>
      <c r="AE131" s="146"/>
    </row>
    <row r="132" spans="11:31" ht="14.25">
      <c r="K132" s="146"/>
      <c r="L132" s="146"/>
      <c r="M132" s="146"/>
      <c r="N132" s="146"/>
      <c r="O132" s="146"/>
      <c r="P132" s="146"/>
      <c r="Q132" s="146"/>
      <c r="R132" s="146"/>
      <c r="S132" s="146"/>
      <c r="T132" s="146"/>
      <c r="U132" s="146"/>
      <c r="V132" s="146"/>
      <c r="W132" s="146"/>
      <c r="X132" s="146"/>
      <c r="Y132" s="146"/>
      <c r="Z132" s="146"/>
      <c r="AA132" s="146"/>
      <c r="AB132" s="146"/>
      <c r="AC132" s="146"/>
      <c r="AD132" s="146"/>
      <c r="AE132" s="146"/>
    </row>
    <row r="133" spans="11:31" ht="14.25">
      <c r="K133" s="146"/>
      <c r="L133" s="146"/>
      <c r="M133" s="146"/>
      <c r="N133" s="146"/>
      <c r="O133" s="146"/>
      <c r="P133" s="146"/>
      <c r="Q133" s="146"/>
      <c r="R133" s="146"/>
      <c r="S133" s="146"/>
      <c r="T133" s="146"/>
      <c r="U133" s="146"/>
      <c r="V133" s="146"/>
      <c r="W133" s="146"/>
      <c r="X133" s="146"/>
      <c r="Y133" s="146"/>
      <c r="Z133" s="146"/>
      <c r="AA133" s="146"/>
      <c r="AB133" s="146"/>
      <c r="AC133" s="146"/>
      <c r="AD133" s="146"/>
      <c r="AE133" s="146"/>
    </row>
    <row r="134" spans="11:31" ht="14.25">
      <c r="K134" s="146"/>
      <c r="L134" s="146"/>
      <c r="M134" s="146"/>
      <c r="N134" s="146"/>
      <c r="O134" s="146"/>
      <c r="P134" s="146"/>
      <c r="Q134" s="146"/>
      <c r="R134" s="146"/>
      <c r="S134" s="146"/>
      <c r="T134" s="146"/>
      <c r="U134" s="146"/>
      <c r="V134" s="146"/>
      <c r="W134" s="146"/>
      <c r="X134" s="146"/>
      <c r="Y134" s="146"/>
      <c r="Z134" s="146"/>
      <c r="AA134" s="146"/>
      <c r="AB134" s="146"/>
      <c r="AC134" s="146"/>
      <c r="AD134" s="146"/>
      <c r="AE134" s="146"/>
    </row>
    <row r="135" spans="11:31" ht="14.25">
      <c r="K135" s="146"/>
      <c r="L135" s="146"/>
      <c r="M135" s="146"/>
      <c r="N135" s="146"/>
      <c r="O135" s="146"/>
      <c r="P135" s="146"/>
      <c r="Q135" s="146"/>
      <c r="R135" s="146"/>
      <c r="S135" s="146"/>
      <c r="T135" s="146"/>
      <c r="U135" s="146"/>
      <c r="V135" s="146"/>
      <c r="W135" s="146"/>
      <c r="X135" s="146"/>
      <c r="Y135" s="146"/>
      <c r="Z135" s="146"/>
      <c r="AA135" s="146"/>
      <c r="AB135" s="146"/>
      <c r="AC135" s="146"/>
      <c r="AD135" s="146"/>
      <c r="AE135" s="146"/>
    </row>
    <row r="136" spans="11:31" ht="14.25">
      <c r="K136" s="146"/>
      <c r="L136" s="146"/>
      <c r="M136" s="146"/>
      <c r="N136" s="146"/>
      <c r="O136" s="146"/>
      <c r="P136" s="146"/>
      <c r="Q136" s="146"/>
      <c r="R136" s="146"/>
      <c r="S136" s="146"/>
      <c r="T136" s="146"/>
      <c r="U136" s="146"/>
      <c r="V136" s="146"/>
      <c r="W136" s="146"/>
      <c r="X136" s="146"/>
      <c r="Y136" s="146"/>
      <c r="Z136" s="146"/>
      <c r="AA136" s="146"/>
      <c r="AB136" s="146"/>
      <c r="AC136" s="146"/>
      <c r="AD136" s="146"/>
      <c r="AE136" s="146"/>
    </row>
    <row r="137" spans="11:31" ht="14.25">
      <c r="K137" s="146"/>
      <c r="L137" s="146"/>
      <c r="M137" s="146"/>
      <c r="N137" s="146"/>
      <c r="O137" s="146"/>
      <c r="P137" s="146"/>
      <c r="Q137" s="146"/>
      <c r="R137" s="146"/>
      <c r="S137" s="146"/>
      <c r="T137" s="146"/>
      <c r="U137" s="146"/>
      <c r="V137" s="146"/>
      <c r="W137" s="146"/>
      <c r="X137" s="146"/>
      <c r="Y137" s="146"/>
      <c r="Z137" s="146"/>
      <c r="AA137" s="146"/>
      <c r="AB137" s="146"/>
      <c r="AC137" s="146"/>
      <c r="AD137" s="146"/>
      <c r="AE137" s="146"/>
    </row>
    <row r="138" spans="11:31" ht="14.25">
      <c r="K138" s="146"/>
      <c r="L138" s="146"/>
      <c r="M138" s="146"/>
      <c r="N138" s="146"/>
      <c r="O138" s="146"/>
      <c r="P138" s="146"/>
      <c r="Q138" s="146"/>
      <c r="R138" s="146"/>
      <c r="S138" s="146"/>
      <c r="T138" s="146"/>
      <c r="U138" s="146"/>
      <c r="V138" s="146"/>
      <c r="W138" s="146"/>
      <c r="X138" s="146"/>
      <c r="Y138" s="146"/>
      <c r="Z138" s="146"/>
      <c r="AA138" s="146"/>
      <c r="AB138" s="146"/>
      <c r="AC138" s="146"/>
      <c r="AD138" s="146"/>
      <c r="AE138" s="146"/>
    </row>
    <row r="139" spans="11:31" ht="14.25">
      <c r="K139" s="146"/>
      <c r="L139" s="146"/>
      <c r="M139" s="146"/>
      <c r="N139" s="146"/>
      <c r="O139" s="146"/>
      <c r="P139" s="146"/>
      <c r="Q139" s="146"/>
      <c r="R139" s="146"/>
      <c r="S139" s="146"/>
      <c r="T139" s="146"/>
      <c r="U139" s="146"/>
      <c r="V139" s="146"/>
      <c r="W139" s="146"/>
      <c r="X139" s="146"/>
      <c r="Y139" s="146"/>
      <c r="Z139" s="146"/>
      <c r="AA139" s="146"/>
      <c r="AB139" s="146"/>
      <c r="AC139" s="146"/>
      <c r="AD139" s="146"/>
      <c r="AE139" s="146"/>
    </row>
    <row r="140" spans="11:31" ht="14.25">
      <c r="K140" s="146"/>
      <c r="L140" s="146"/>
      <c r="M140" s="146"/>
      <c r="N140" s="146"/>
      <c r="O140" s="146"/>
      <c r="P140" s="146"/>
      <c r="Q140" s="146"/>
      <c r="R140" s="146"/>
      <c r="S140" s="146"/>
      <c r="T140" s="146"/>
      <c r="U140" s="146"/>
      <c r="V140" s="146"/>
      <c r="W140" s="146"/>
      <c r="X140" s="146"/>
      <c r="Y140" s="146"/>
      <c r="Z140" s="146"/>
      <c r="AA140" s="146"/>
      <c r="AB140" s="146"/>
      <c r="AC140" s="146"/>
      <c r="AD140" s="146"/>
      <c r="AE140" s="146"/>
    </row>
    <row r="141" spans="11:31" ht="14.25">
      <c r="K141" s="146"/>
      <c r="L141" s="146"/>
      <c r="M141" s="146"/>
      <c r="N141" s="146"/>
      <c r="O141" s="146"/>
      <c r="P141" s="146"/>
      <c r="Q141" s="146"/>
      <c r="R141" s="146"/>
      <c r="S141" s="146"/>
      <c r="T141" s="146"/>
      <c r="U141" s="146"/>
      <c r="V141" s="146"/>
      <c r="W141" s="146"/>
      <c r="X141" s="146"/>
      <c r="Y141" s="146"/>
      <c r="Z141" s="146"/>
      <c r="AA141" s="146"/>
      <c r="AB141" s="146"/>
      <c r="AC141" s="146"/>
      <c r="AD141" s="146"/>
      <c r="AE141" s="146"/>
    </row>
    <row r="142" spans="11:31" ht="14.25">
      <c r="K142" s="146"/>
      <c r="L142" s="146"/>
      <c r="M142" s="146"/>
      <c r="N142" s="146"/>
      <c r="O142" s="146"/>
      <c r="P142" s="146"/>
      <c r="Q142" s="146"/>
      <c r="R142" s="146"/>
      <c r="S142" s="146"/>
      <c r="T142" s="146"/>
      <c r="U142" s="146"/>
      <c r="V142" s="146"/>
      <c r="W142" s="146"/>
      <c r="X142" s="146"/>
      <c r="Y142" s="146"/>
      <c r="Z142" s="146"/>
      <c r="AA142" s="146"/>
      <c r="AB142" s="146"/>
      <c r="AC142" s="146"/>
      <c r="AD142" s="146"/>
      <c r="AE142" s="146"/>
    </row>
    <row r="143" spans="11:31" ht="14.25">
      <c r="K143" s="146"/>
      <c r="L143" s="146"/>
      <c r="M143" s="146"/>
      <c r="N143" s="146"/>
      <c r="O143" s="146"/>
      <c r="P143" s="146"/>
      <c r="Q143" s="146"/>
      <c r="R143" s="146"/>
      <c r="S143" s="146"/>
      <c r="T143" s="146"/>
      <c r="U143" s="146"/>
      <c r="V143" s="146"/>
      <c r="W143" s="146"/>
      <c r="X143" s="146"/>
      <c r="Y143" s="146"/>
      <c r="Z143" s="146"/>
      <c r="AA143" s="146"/>
      <c r="AB143" s="146"/>
      <c r="AC143" s="146"/>
      <c r="AD143" s="146"/>
      <c r="AE143" s="146"/>
    </row>
    <row r="144" spans="11:31" ht="14.25">
      <c r="K144" s="146"/>
      <c r="L144" s="146"/>
      <c r="M144" s="146"/>
      <c r="N144" s="146"/>
      <c r="O144" s="146"/>
      <c r="P144" s="146"/>
      <c r="Q144" s="146"/>
      <c r="R144" s="146"/>
      <c r="S144" s="146"/>
      <c r="T144" s="146"/>
      <c r="U144" s="146"/>
      <c r="V144" s="146"/>
      <c r="W144" s="146"/>
      <c r="X144" s="146"/>
      <c r="Y144" s="146"/>
      <c r="Z144" s="146"/>
      <c r="AA144" s="146"/>
      <c r="AB144" s="146"/>
      <c r="AC144" s="146"/>
      <c r="AD144" s="146"/>
      <c r="AE144" s="146"/>
    </row>
    <row r="145" spans="11:31" ht="14.25">
      <c r="K145" s="146"/>
      <c r="L145" s="146"/>
      <c r="M145" s="146"/>
      <c r="N145" s="146"/>
      <c r="O145" s="146"/>
      <c r="P145" s="146"/>
      <c r="Q145" s="146"/>
      <c r="R145" s="146"/>
      <c r="S145" s="146"/>
      <c r="T145" s="146"/>
      <c r="U145" s="146"/>
      <c r="V145" s="146"/>
      <c r="W145" s="146"/>
      <c r="X145" s="146"/>
      <c r="Y145" s="146"/>
      <c r="Z145" s="146"/>
      <c r="AA145" s="146"/>
      <c r="AB145" s="146"/>
      <c r="AC145" s="146"/>
      <c r="AD145" s="146"/>
      <c r="AE145" s="146"/>
    </row>
    <row r="146" spans="11:31" ht="14.25">
      <c r="K146" s="146"/>
      <c r="L146" s="146"/>
      <c r="M146" s="146"/>
      <c r="N146" s="146"/>
      <c r="O146" s="146"/>
      <c r="P146" s="146"/>
      <c r="Q146" s="146"/>
      <c r="R146" s="146"/>
      <c r="S146" s="146"/>
      <c r="T146" s="146"/>
      <c r="U146" s="146"/>
      <c r="V146" s="146"/>
      <c r="W146" s="146"/>
      <c r="X146" s="146"/>
      <c r="Y146" s="146"/>
      <c r="Z146" s="146"/>
      <c r="AA146" s="146"/>
      <c r="AB146" s="146"/>
      <c r="AC146" s="146"/>
      <c r="AD146" s="146"/>
      <c r="AE146" s="146"/>
    </row>
    <row r="147" spans="11:31" ht="14.25">
      <c r="K147" s="146"/>
      <c r="L147" s="146"/>
      <c r="M147" s="146"/>
      <c r="N147" s="146"/>
      <c r="O147" s="146"/>
      <c r="P147" s="146"/>
      <c r="Q147" s="146"/>
      <c r="R147" s="146"/>
      <c r="S147" s="146"/>
      <c r="T147" s="146"/>
      <c r="U147" s="146"/>
      <c r="V147" s="146"/>
      <c r="W147" s="146"/>
      <c r="X147" s="146"/>
      <c r="Y147" s="146"/>
      <c r="Z147" s="146"/>
      <c r="AA147" s="146"/>
      <c r="AB147" s="146"/>
      <c r="AC147" s="146"/>
      <c r="AD147" s="146"/>
      <c r="AE147" s="146"/>
    </row>
    <row r="148" spans="11:31" ht="14.25">
      <c r="K148" s="146"/>
      <c r="L148" s="146"/>
      <c r="M148" s="146"/>
      <c r="N148" s="146"/>
      <c r="O148" s="146"/>
      <c r="P148" s="146"/>
      <c r="Q148" s="146"/>
      <c r="R148" s="146"/>
      <c r="S148" s="146"/>
      <c r="T148" s="146"/>
      <c r="U148" s="146"/>
      <c r="V148" s="146"/>
      <c r="W148" s="146"/>
      <c r="X148" s="146"/>
      <c r="Y148" s="146"/>
      <c r="Z148" s="146"/>
      <c r="AA148" s="146"/>
      <c r="AB148" s="146"/>
      <c r="AC148" s="146"/>
      <c r="AD148" s="146"/>
      <c r="AE148" s="146"/>
    </row>
    <row r="149" spans="11:31" ht="14.25">
      <c r="K149" s="146"/>
      <c r="L149" s="146"/>
      <c r="M149" s="146"/>
      <c r="N149" s="146"/>
      <c r="O149" s="146"/>
      <c r="P149" s="146"/>
      <c r="Q149" s="146"/>
      <c r="R149" s="146"/>
      <c r="S149" s="146"/>
      <c r="T149" s="146"/>
      <c r="U149" s="146"/>
      <c r="V149" s="146"/>
      <c r="W149" s="146"/>
      <c r="X149" s="146"/>
      <c r="Y149" s="146"/>
      <c r="Z149" s="146"/>
      <c r="AA149" s="146"/>
      <c r="AB149" s="146"/>
      <c r="AC149" s="146"/>
      <c r="AD149" s="146"/>
      <c r="AE149" s="146"/>
    </row>
    <row r="150" spans="11:31" ht="14.25">
      <c r="K150" s="146"/>
      <c r="L150" s="146"/>
      <c r="M150" s="146"/>
      <c r="N150" s="146"/>
      <c r="O150" s="146"/>
      <c r="P150" s="146"/>
      <c r="Q150" s="146"/>
      <c r="R150" s="146"/>
      <c r="S150" s="146"/>
      <c r="T150" s="146"/>
      <c r="U150" s="146"/>
      <c r="V150" s="146"/>
      <c r="W150" s="146"/>
      <c r="X150" s="146"/>
      <c r="Y150" s="146"/>
      <c r="Z150" s="146"/>
      <c r="AA150" s="146"/>
      <c r="AB150" s="146"/>
      <c r="AC150" s="146"/>
      <c r="AD150" s="146"/>
      <c r="AE150" s="146"/>
    </row>
    <row r="151" spans="11:31" ht="14.25">
      <c r="K151" s="146"/>
      <c r="L151" s="146"/>
      <c r="M151" s="146"/>
      <c r="N151" s="146"/>
      <c r="O151" s="146"/>
      <c r="P151" s="146"/>
      <c r="Q151" s="146"/>
      <c r="R151" s="146"/>
      <c r="S151" s="146"/>
      <c r="T151" s="146"/>
      <c r="U151" s="146"/>
      <c r="V151" s="146"/>
      <c r="W151" s="146"/>
      <c r="X151" s="146"/>
      <c r="Y151" s="146"/>
      <c r="Z151" s="146"/>
      <c r="AA151" s="146"/>
      <c r="AB151" s="146"/>
      <c r="AC151" s="146"/>
      <c r="AD151" s="146"/>
      <c r="AE151" s="146"/>
    </row>
    <row r="152" spans="11:31" ht="14.25">
      <c r="K152" s="146"/>
      <c r="L152" s="146"/>
      <c r="M152" s="146"/>
      <c r="N152" s="146"/>
      <c r="O152" s="146"/>
      <c r="P152" s="146"/>
      <c r="Q152" s="146"/>
      <c r="R152" s="146"/>
      <c r="S152" s="146"/>
      <c r="T152" s="146"/>
      <c r="U152" s="146"/>
      <c r="V152" s="146"/>
      <c r="W152" s="146"/>
      <c r="X152" s="146"/>
      <c r="Y152" s="146"/>
      <c r="Z152" s="146"/>
      <c r="AA152" s="146"/>
      <c r="AB152" s="146"/>
      <c r="AC152" s="146"/>
      <c r="AD152" s="146"/>
      <c r="AE152" s="146"/>
    </row>
    <row r="153" spans="11:31" ht="14.25">
      <c r="K153" s="146"/>
      <c r="L153" s="146"/>
      <c r="M153" s="146"/>
      <c r="N153" s="146"/>
      <c r="O153" s="146"/>
      <c r="P153" s="146"/>
      <c r="Q153" s="146"/>
      <c r="R153" s="146"/>
      <c r="S153" s="146"/>
      <c r="T153" s="146"/>
      <c r="U153" s="146"/>
      <c r="V153" s="146"/>
      <c r="W153" s="146"/>
      <c r="X153" s="146"/>
      <c r="Y153" s="146"/>
      <c r="Z153" s="146"/>
      <c r="AA153" s="146"/>
      <c r="AB153" s="146"/>
      <c r="AC153" s="146"/>
      <c r="AD153" s="146"/>
      <c r="AE153" s="146"/>
    </row>
    <row r="154" spans="11:31" ht="14.25">
      <c r="K154" s="146"/>
      <c r="L154" s="146"/>
      <c r="M154" s="146"/>
      <c r="N154" s="146"/>
      <c r="O154" s="146"/>
      <c r="P154" s="146"/>
      <c r="Q154" s="146"/>
      <c r="R154" s="146"/>
      <c r="S154" s="146"/>
      <c r="T154" s="146"/>
      <c r="U154" s="146"/>
      <c r="V154" s="146"/>
      <c r="W154" s="146"/>
      <c r="X154" s="146"/>
      <c r="Y154" s="146"/>
      <c r="Z154" s="146"/>
      <c r="AA154" s="146"/>
      <c r="AB154" s="146"/>
      <c r="AC154" s="146"/>
      <c r="AD154" s="146"/>
      <c r="AE154" s="146"/>
    </row>
    <row r="155" spans="11:31" ht="14.25">
      <c r="K155" s="146"/>
      <c r="L155" s="146"/>
      <c r="M155" s="146"/>
      <c r="N155" s="146"/>
      <c r="O155" s="146"/>
      <c r="P155" s="146"/>
      <c r="Q155" s="146"/>
      <c r="R155" s="146"/>
      <c r="S155" s="146"/>
      <c r="T155" s="146"/>
      <c r="U155" s="146"/>
      <c r="V155" s="146"/>
      <c r="W155" s="146"/>
      <c r="X155" s="146"/>
      <c r="Y155" s="146"/>
      <c r="Z155" s="146"/>
      <c r="AA155" s="146"/>
      <c r="AB155" s="146"/>
      <c r="AC155" s="146"/>
      <c r="AD155" s="146"/>
      <c r="AE155" s="146"/>
    </row>
    <row r="156" spans="11:31" ht="14.25">
      <c r="K156" s="146"/>
      <c r="L156" s="146"/>
      <c r="M156" s="146"/>
      <c r="N156" s="146"/>
      <c r="O156" s="146"/>
      <c r="P156" s="146"/>
      <c r="Q156" s="146"/>
      <c r="R156" s="146"/>
      <c r="S156" s="146"/>
      <c r="T156" s="146"/>
      <c r="U156" s="146"/>
      <c r="V156" s="146"/>
      <c r="W156" s="146"/>
      <c r="X156" s="146"/>
      <c r="Y156" s="146"/>
      <c r="Z156" s="146"/>
      <c r="AA156" s="146"/>
      <c r="AB156" s="146"/>
      <c r="AC156" s="146"/>
      <c r="AD156" s="146"/>
      <c r="AE156" s="146"/>
    </row>
    <row r="157" spans="11:31" ht="14.25">
      <c r="K157" s="146"/>
      <c r="L157" s="146"/>
      <c r="M157" s="146"/>
      <c r="N157" s="146"/>
      <c r="O157" s="146"/>
      <c r="P157" s="146"/>
      <c r="Q157" s="146"/>
      <c r="R157" s="146"/>
      <c r="S157" s="146"/>
      <c r="T157" s="146"/>
      <c r="U157" s="146"/>
      <c r="V157" s="146"/>
      <c r="W157" s="146"/>
      <c r="X157" s="146"/>
      <c r="Y157" s="146"/>
      <c r="Z157" s="146"/>
      <c r="AA157" s="146"/>
      <c r="AB157" s="146"/>
      <c r="AC157" s="146"/>
      <c r="AD157" s="146"/>
      <c r="AE157" s="146"/>
    </row>
    <row r="158" spans="11:31" ht="14.25">
      <c r="K158" s="146"/>
      <c r="L158" s="146"/>
      <c r="M158" s="146"/>
      <c r="N158" s="146"/>
      <c r="O158" s="146"/>
      <c r="P158" s="146"/>
      <c r="Q158" s="146"/>
      <c r="R158" s="146"/>
      <c r="S158" s="146"/>
      <c r="T158" s="146"/>
      <c r="U158" s="146"/>
      <c r="V158" s="146"/>
      <c r="W158" s="146"/>
      <c r="X158" s="146"/>
      <c r="Y158" s="146"/>
      <c r="Z158" s="146"/>
      <c r="AA158" s="146"/>
      <c r="AB158" s="146"/>
      <c r="AC158" s="146"/>
      <c r="AD158" s="146"/>
      <c r="AE158" s="146"/>
    </row>
    <row r="159" spans="11:31" ht="14.25">
      <c r="K159" s="146"/>
      <c r="L159" s="146"/>
      <c r="M159" s="146"/>
      <c r="N159" s="146"/>
      <c r="O159" s="146"/>
      <c r="P159" s="146"/>
      <c r="Q159" s="146"/>
      <c r="R159" s="146"/>
      <c r="S159" s="146"/>
      <c r="T159" s="146"/>
      <c r="U159" s="146"/>
      <c r="V159" s="146"/>
      <c r="W159" s="146"/>
      <c r="X159" s="146"/>
      <c r="Y159" s="146"/>
      <c r="Z159" s="146"/>
      <c r="AA159" s="146"/>
      <c r="AB159" s="146"/>
      <c r="AC159" s="146"/>
      <c r="AD159" s="146"/>
      <c r="AE159" s="146"/>
    </row>
    <row r="160" spans="11:31" ht="14.25">
      <c r="K160" s="146"/>
      <c r="L160" s="146"/>
      <c r="M160" s="146"/>
      <c r="N160" s="146"/>
      <c r="O160" s="146"/>
      <c r="P160" s="146"/>
      <c r="Q160" s="146"/>
      <c r="R160" s="146"/>
      <c r="S160" s="146"/>
      <c r="T160" s="146"/>
      <c r="U160" s="146"/>
      <c r="V160" s="146"/>
      <c r="W160" s="146"/>
      <c r="X160" s="146"/>
      <c r="Y160" s="146"/>
      <c r="Z160" s="146"/>
      <c r="AA160" s="146"/>
      <c r="AB160" s="146"/>
      <c r="AC160" s="146"/>
      <c r="AD160" s="146"/>
      <c r="AE160" s="146"/>
    </row>
    <row r="161" spans="11:31" ht="14.25">
      <c r="K161" s="146"/>
      <c r="L161" s="146"/>
      <c r="M161" s="146"/>
      <c r="N161" s="146"/>
      <c r="O161" s="146"/>
      <c r="P161" s="146"/>
      <c r="Q161" s="146"/>
      <c r="R161" s="146"/>
      <c r="S161" s="146"/>
      <c r="T161" s="146"/>
      <c r="U161" s="146"/>
      <c r="V161" s="146"/>
      <c r="W161" s="146"/>
      <c r="X161" s="146"/>
      <c r="Y161" s="146"/>
      <c r="Z161" s="146"/>
      <c r="AA161" s="146"/>
      <c r="AB161" s="146"/>
      <c r="AC161" s="146"/>
      <c r="AD161" s="146"/>
      <c r="AE161" s="146"/>
    </row>
    <row r="162" spans="11:31" ht="14.25">
      <c r="K162" s="146"/>
      <c r="L162" s="146"/>
      <c r="M162" s="146"/>
      <c r="N162" s="146"/>
      <c r="O162" s="146"/>
      <c r="P162" s="146"/>
      <c r="Q162" s="146"/>
      <c r="R162" s="146"/>
      <c r="S162" s="146"/>
      <c r="T162" s="146"/>
      <c r="U162" s="146"/>
      <c r="V162" s="146"/>
      <c r="W162" s="146"/>
      <c r="X162" s="146"/>
      <c r="Y162" s="146"/>
      <c r="Z162" s="146"/>
      <c r="AA162" s="146"/>
      <c r="AB162" s="146"/>
      <c r="AC162" s="146"/>
      <c r="AD162" s="146"/>
      <c r="AE162" s="146"/>
    </row>
    <row r="163" spans="11:31" ht="14.25">
      <c r="K163" s="146"/>
      <c r="L163" s="146"/>
      <c r="M163" s="146"/>
      <c r="N163" s="146"/>
      <c r="O163" s="146"/>
      <c r="P163" s="146"/>
      <c r="Q163" s="146"/>
      <c r="R163" s="146"/>
      <c r="S163" s="146"/>
      <c r="T163" s="146"/>
      <c r="U163" s="146"/>
      <c r="V163" s="146"/>
      <c r="W163" s="146"/>
      <c r="X163" s="146"/>
      <c r="Y163" s="146"/>
      <c r="Z163" s="146"/>
      <c r="AA163" s="146"/>
      <c r="AB163" s="146"/>
      <c r="AC163" s="146"/>
      <c r="AD163" s="146"/>
      <c r="AE163" s="146"/>
    </row>
    <row r="164" spans="11:31" ht="14.25">
      <c r="K164" s="146"/>
      <c r="L164" s="146"/>
      <c r="M164" s="146"/>
      <c r="N164" s="146"/>
      <c r="O164" s="146"/>
      <c r="P164" s="146"/>
      <c r="Q164" s="146"/>
      <c r="R164" s="146"/>
      <c r="S164" s="146"/>
      <c r="T164" s="146"/>
      <c r="U164" s="146"/>
      <c r="V164" s="146"/>
      <c r="W164" s="146"/>
      <c r="X164" s="146"/>
      <c r="Y164" s="146"/>
      <c r="Z164" s="146"/>
      <c r="AA164" s="146"/>
      <c r="AB164" s="146"/>
      <c r="AC164" s="146"/>
      <c r="AD164" s="146"/>
      <c r="AE164" s="146"/>
    </row>
    <row r="165" spans="11:31" ht="14.25">
      <c r="K165" s="146"/>
      <c r="L165" s="146"/>
      <c r="M165" s="146"/>
      <c r="N165" s="146"/>
      <c r="O165" s="146"/>
      <c r="P165" s="146"/>
      <c r="Q165" s="146"/>
      <c r="R165" s="146"/>
      <c r="S165" s="146"/>
      <c r="T165" s="146"/>
      <c r="U165" s="146"/>
      <c r="V165" s="146"/>
      <c r="W165" s="146"/>
      <c r="X165" s="146"/>
      <c r="Y165" s="146"/>
      <c r="Z165" s="146"/>
      <c r="AA165" s="146"/>
      <c r="AB165" s="146"/>
      <c r="AC165" s="146"/>
      <c r="AD165" s="146"/>
      <c r="AE165" s="146"/>
    </row>
    <row r="166" spans="11:31" ht="14.25">
      <c r="K166" s="146"/>
      <c r="L166" s="146"/>
      <c r="M166" s="146"/>
      <c r="N166" s="146"/>
      <c r="O166" s="146"/>
      <c r="P166" s="146"/>
      <c r="Q166" s="146"/>
      <c r="R166" s="146"/>
      <c r="S166" s="146"/>
      <c r="T166" s="146"/>
      <c r="U166" s="146"/>
      <c r="V166" s="146"/>
      <c r="W166" s="146"/>
      <c r="X166" s="146"/>
      <c r="Y166" s="146"/>
      <c r="Z166" s="146"/>
      <c r="AA166" s="146"/>
      <c r="AB166" s="146"/>
      <c r="AC166" s="146"/>
      <c r="AD166" s="146"/>
      <c r="AE166" s="146"/>
    </row>
    <row r="167" spans="11:31" ht="14.25">
      <c r="K167" s="146"/>
      <c r="L167" s="146"/>
      <c r="M167" s="146"/>
      <c r="N167" s="146"/>
      <c r="O167" s="146"/>
      <c r="P167" s="146"/>
      <c r="Q167" s="146"/>
      <c r="R167" s="146"/>
      <c r="S167" s="146"/>
      <c r="T167" s="146"/>
      <c r="U167" s="146"/>
      <c r="V167" s="146"/>
      <c r="W167" s="146"/>
      <c r="X167" s="146"/>
      <c r="Y167" s="146"/>
      <c r="Z167" s="146"/>
      <c r="AA167" s="146"/>
      <c r="AB167" s="146"/>
      <c r="AC167" s="146"/>
      <c r="AD167" s="146"/>
      <c r="AE167" s="146"/>
    </row>
    <row r="168" spans="11:31" ht="14.25">
      <c r="K168" s="146"/>
      <c r="L168" s="146"/>
      <c r="M168" s="146"/>
      <c r="N168" s="146"/>
      <c r="O168" s="146"/>
      <c r="P168" s="146"/>
      <c r="Q168" s="146"/>
      <c r="R168" s="146"/>
      <c r="S168" s="146"/>
      <c r="T168" s="146"/>
      <c r="U168" s="146"/>
      <c r="V168" s="146"/>
      <c r="W168" s="146"/>
      <c r="X168" s="146"/>
      <c r="Y168" s="146"/>
      <c r="Z168" s="146"/>
      <c r="AA168" s="146"/>
      <c r="AB168" s="146"/>
      <c r="AC168" s="146"/>
      <c r="AD168" s="146"/>
      <c r="AE168" s="146"/>
    </row>
    <row r="169" spans="11:31" ht="14.25">
      <c r="K169" s="146"/>
      <c r="L169" s="146"/>
      <c r="M169" s="146"/>
      <c r="N169" s="146"/>
      <c r="O169" s="146"/>
      <c r="P169" s="146"/>
      <c r="Q169" s="146"/>
      <c r="R169" s="146"/>
      <c r="S169" s="146"/>
      <c r="T169" s="146"/>
      <c r="U169" s="146"/>
      <c r="V169" s="146"/>
      <c r="W169" s="146"/>
      <c r="X169" s="146"/>
      <c r="Y169" s="146"/>
      <c r="Z169" s="146"/>
      <c r="AA169" s="146"/>
      <c r="AB169" s="146"/>
      <c r="AC169" s="146"/>
      <c r="AD169" s="146"/>
      <c r="AE169" s="146"/>
    </row>
    <row r="170" spans="11:31" ht="14.25">
      <c r="K170" s="146"/>
      <c r="L170" s="146"/>
      <c r="M170" s="146"/>
      <c r="N170" s="146"/>
      <c r="O170" s="146"/>
      <c r="P170" s="146"/>
      <c r="Q170" s="146"/>
      <c r="R170" s="146"/>
      <c r="S170" s="146"/>
      <c r="T170" s="146"/>
      <c r="U170" s="146"/>
      <c r="V170" s="146"/>
      <c r="W170" s="146"/>
      <c r="X170" s="146"/>
      <c r="Y170" s="146"/>
      <c r="Z170" s="146"/>
      <c r="AA170" s="146"/>
      <c r="AB170" s="146"/>
      <c r="AC170" s="146"/>
      <c r="AD170" s="146"/>
      <c r="AE170" s="146"/>
    </row>
    <row r="171" spans="11:31" ht="14.25">
      <c r="K171" s="146"/>
      <c r="L171" s="146"/>
      <c r="M171" s="146"/>
      <c r="N171" s="146"/>
      <c r="O171" s="146"/>
      <c r="P171" s="146"/>
      <c r="Q171" s="146"/>
      <c r="R171" s="146"/>
      <c r="S171" s="146"/>
      <c r="T171" s="146"/>
      <c r="U171" s="146"/>
      <c r="V171" s="146"/>
      <c r="W171" s="146"/>
      <c r="X171" s="146"/>
      <c r="Y171" s="146"/>
      <c r="Z171" s="146"/>
      <c r="AA171" s="146"/>
      <c r="AB171" s="146"/>
      <c r="AC171" s="146"/>
      <c r="AD171" s="146"/>
      <c r="AE171" s="146"/>
    </row>
    <row r="172" spans="11:31" ht="14.25">
      <c r="K172" s="146"/>
      <c r="L172" s="146"/>
      <c r="M172" s="146"/>
      <c r="N172" s="146"/>
      <c r="O172" s="146"/>
      <c r="P172" s="146"/>
      <c r="Q172" s="146"/>
      <c r="R172" s="146"/>
      <c r="S172" s="146"/>
      <c r="T172" s="146"/>
      <c r="U172" s="146"/>
      <c r="V172" s="146"/>
      <c r="W172" s="146"/>
      <c r="X172" s="146"/>
      <c r="Y172" s="146"/>
      <c r="Z172" s="146"/>
      <c r="AA172" s="146"/>
      <c r="AB172" s="146"/>
      <c r="AC172" s="146"/>
      <c r="AD172" s="146"/>
      <c r="AE172" s="146"/>
    </row>
    <row r="173" spans="11:31" ht="14.25">
      <c r="K173" s="146"/>
      <c r="L173" s="146"/>
      <c r="M173" s="146"/>
      <c r="N173" s="146"/>
      <c r="O173" s="146"/>
      <c r="P173" s="146"/>
      <c r="Q173" s="146"/>
      <c r="R173" s="146"/>
      <c r="S173" s="146"/>
      <c r="T173" s="146"/>
      <c r="U173" s="146"/>
      <c r="V173" s="146"/>
      <c r="W173" s="146"/>
      <c r="X173" s="146"/>
      <c r="Y173" s="146"/>
      <c r="Z173" s="146"/>
      <c r="AA173" s="146"/>
      <c r="AB173" s="146"/>
      <c r="AC173" s="146"/>
      <c r="AD173" s="146"/>
      <c r="AE173" s="146"/>
    </row>
    <row r="174" spans="11:31" ht="14.25">
      <c r="K174" s="146"/>
      <c r="L174" s="146"/>
      <c r="M174" s="146"/>
      <c r="N174" s="146"/>
      <c r="O174" s="146"/>
      <c r="P174" s="146"/>
      <c r="Q174" s="146"/>
      <c r="R174" s="146"/>
      <c r="S174" s="146"/>
      <c r="T174" s="146"/>
      <c r="U174" s="146"/>
      <c r="V174" s="146"/>
      <c r="W174" s="146"/>
      <c r="X174" s="146"/>
      <c r="Y174" s="146"/>
      <c r="Z174" s="146"/>
      <c r="AA174" s="146"/>
      <c r="AB174" s="146"/>
      <c r="AC174" s="146"/>
      <c r="AD174" s="146"/>
      <c r="AE174" s="146"/>
    </row>
    <row r="175" spans="11:31" ht="14.25">
      <c r="K175" s="146"/>
      <c r="L175" s="146"/>
      <c r="M175" s="146"/>
      <c r="N175" s="146"/>
      <c r="O175" s="146"/>
      <c r="P175" s="146"/>
      <c r="Q175" s="146"/>
      <c r="R175" s="146"/>
      <c r="S175" s="146"/>
      <c r="T175" s="146"/>
      <c r="U175" s="146"/>
      <c r="V175" s="146"/>
      <c r="W175" s="146"/>
      <c r="X175" s="146"/>
      <c r="Y175" s="146"/>
      <c r="Z175" s="146"/>
      <c r="AA175" s="146"/>
      <c r="AB175" s="146"/>
      <c r="AC175" s="146"/>
      <c r="AD175" s="146"/>
      <c r="AE175" s="146"/>
    </row>
    <row r="176" spans="11:31" ht="14.25">
      <c r="K176" s="146"/>
      <c r="L176" s="146"/>
      <c r="M176" s="146"/>
      <c r="N176" s="146"/>
      <c r="O176" s="146"/>
      <c r="P176" s="146"/>
      <c r="Q176" s="146"/>
      <c r="R176" s="146"/>
      <c r="S176" s="146"/>
      <c r="T176" s="146"/>
      <c r="U176" s="146"/>
      <c r="V176" s="146"/>
      <c r="W176" s="146"/>
      <c r="X176" s="146"/>
      <c r="Y176" s="146"/>
      <c r="Z176" s="146"/>
      <c r="AA176" s="146"/>
      <c r="AB176" s="146"/>
      <c r="AC176" s="146"/>
      <c r="AD176" s="146"/>
      <c r="AE176" s="146"/>
    </row>
    <row r="177" spans="11:31" ht="14.25">
      <c r="K177" s="146"/>
      <c r="L177" s="146"/>
      <c r="M177" s="146"/>
      <c r="N177" s="146"/>
      <c r="O177" s="146"/>
      <c r="P177" s="146"/>
      <c r="Q177" s="146"/>
      <c r="R177" s="146"/>
      <c r="S177" s="146"/>
      <c r="T177" s="146"/>
      <c r="U177" s="146"/>
      <c r="V177" s="146"/>
      <c r="W177" s="146"/>
      <c r="X177" s="146"/>
      <c r="Y177" s="146"/>
      <c r="Z177" s="146"/>
      <c r="AA177" s="146"/>
      <c r="AB177" s="146"/>
      <c r="AC177" s="146"/>
      <c r="AD177" s="146"/>
      <c r="AE177" s="146"/>
    </row>
    <row r="178" spans="11:31" ht="14.25">
      <c r="K178" s="146"/>
      <c r="L178" s="146"/>
      <c r="M178" s="146"/>
      <c r="N178" s="146"/>
      <c r="O178" s="146"/>
      <c r="P178" s="146"/>
      <c r="Q178" s="146"/>
      <c r="R178" s="146"/>
      <c r="S178" s="146"/>
      <c r="T178" s="146"/>
      <c r="U178" s="146"/>
      <c r="V178" s="146"/>
      <c r="W178" s="146"/>
      <c r="X178" s="146"/>
      <c r="Y178" s="146"/>
      <c r="Z178" s="146"/>
      <c r="AA178" s="146"/>
      <c r="AB178" s="146"/>
      <c r="AC178" s="146"/>
      <c r="AD178" s="146"/>
      <c r="AE178" s="146"/>
    </row>
    <row r="179" spans="11:31" ht="14.25">
      <c r="K179" s="146"/>
      <c r="L179" s="146"/>
      <c r="M179" s="146"/>
      <c r="N179" s="146"/>
      <c r="O179" s="146"/>
      <c r="P179" s="146"/>
      <c r="Q179" s="146"/>
      <c r="R179" s="146"/>
      <c r="S179" s="146"/>
      <c r="T179" s="146"/>
      <c r="U179" s="146"/>
      <c r="V179" s="146"/>
      <c r="W179" s="146"/>
      <c r="X179" s="146"/>
      <c r="Y179" s="146"/>
      <c r="Z179" s="146"/>
      <c r="AA179" s="146"/>
      <c r="AB179" s="146"/>
      <c r="AC179" s="146"/>
      <c r="AD179" s="146"/>
      <c r="AE179" s="146"/>
    </row>
    <row r="180" spans="11:31" ht="14.25">
      <c r="K180" s="146"/>
      <c r="L180" s="146"/>
      <c r="M180" s="146"/>
      <c r="N180" s="146"/>
      <c r="O180" s="146"/>
      <c r="P180" s="146"/>
      <c r="Q180" s="146"/>
      <c r="R180" s="146"/>
      <c r="S180" s="146"/>
      <c r="T180" s="146"/>
      <c r="U180" s="146"/>
      <c r="V180" s="146"/>
      <c r="W180" s="146"/>
      <c r="X180" s="146"/>
      <c r="Y180" s="146"/>
      <c r="Z180" s="146"/>
      <c r="AA180" s="146"/>
      <c r="AB180" s="146"/>
      <c r="AC180" s="146"/>
      <c r="AD180" s="146"/>
      <c r="AE180" s="146"/>
    </row>
    <row r="181" spans="11:31" ht="14.25">
      <c r="K181" s="146"/>
      <c r="L181" s="146"/>
      <c r="M181" s="146"/>
      <c r="N181" s="146"/>
      <c r="O181" s="146"/>
      <c r="P181" s="146"/>
      <c r="Q181" s="146"/>
      <c r="R181" s="146"/>
      <c r="S181" s="146"/>
      <c r="T181" s="146"/>
      <c r="U181" s="146"/>
      <c r="V181" s="146"/>
      <c r="W181" s="146"/>
      <c r="X181" s="146"/>
      <c r="Y181" s="146"/>
      <c r="Z181" s="146"/>
      <c r="AA181" s="146"/>
      <c r="AB181" s="146"/>
      <c r="AC181" s="146"/>
      <c r="AD181" s="146"/>
      <c r="AE181" s="146"/>
    </row>
    <row r="182" spans="11:31" ht="14.25">
      <c r="K182" s="146"/>
      <c r="L182" s="146"/>
      <c r="M182" s="146"/>
      <c r="N182" s="146"/>
      <c r="O182" s="146"/>
      <c r="P182" s="146"/>
      <c r="Q182" s="146"/>
      <c r="R182" s="146"/>
      <c r="S182" s="146"/>
      <c r="T182" s="146"/>
      <c r="U182" s="146"/>
      <c r="V182" s="146"/>
      <c r="W182" s="146"/>
      <c r="X182" s="146"/>
      <c r="Y182" s="146"/>
      <c r="Z182" s="146"/>
      <c r="AA182" s="146"/>
      <c r="AB182" s="146"/>
      <c r="AC182" s="146"/>
      <c r="AD182" s="146"/>
      <c r="AE182" s="146"/>
    </row>
    <row r="183" spans="11:31" ht="14.25">
      <c r="K183" s="146"/>
      <c r="L183" s="146"/>
      <c r="M183" s="146"/>
      <c r="N183" s="146"/>
      <c r="O183" s="146"/>
      <c r="P183" s="146"/>
      <c r="Q183" s="146"/>
      <c r="R183" s="146"/>
      <c r="S183" s="146"/>
      <c r="T183" s="146"/>
      <c r="U183" s="146"/>
      <c r="V183" s="146"/>
      <c r="W183" s="146"/>
      <c r="X183" s="146"/>
      <c r="Y183" s="146"/>
      <c r="Z183" s="146"/>
      <c r="AA183" s="146"/>
      <c r="AB183" s="146"/>
      <c r="AC183" s="146"/>
      <c r="AD183" s="146"/>
      <c r="AE183" s="146"/>
    </row>
    <row r="184" spans="11:31" ht="14.25">
      <c r="K184" s="146"/>
      <c r="L184" s="146"/>
      <c r="M184" s="146"/>
      <c r="N184" s="146"/>
      <c r="O184" s="146"/>
      <c r="P184" s="146"/>
      <c r="Q184" s="146"/>
      <c r="R184" s="146"/>
      <c r="S184" s="146"/>
      <c r="T184" s="146"/>
      <c r="U184" s="146"/>
      <c r="V184" s="146"/>
      <c r="W184" s="146"/>
      <c r="X184" s="146"/>
      <c r="Y184" s="146"/>
      <c r="Z184" s="146"/>
      <c r="AA184" s="146"/>
      <c r="AB184" s="146"/>
      <c r="AC184" s="146"/>
      <c r="AD184" s="146"/>
      <c r="AE184" s="146"/>
    </row>
    <row r="185" spans="11:31" ht="14.25">
      <c r="K185" s="146"/>
      <c r="L185" s="146"/>
      <c r="M185" s="146"/>
      <c r="N185" s="146"/>
      <c r="O185" s="146"/>
      <c r="P185" s="146"/>
      <c r="Q185" s="146"/>
      <c r="R185" s="146"/>
      <c r="S185" s="146"/>
      <c r="T185" s="146"/>
      <c r="U185" s="146"/>
      <c r="V185" s="146"/>
      <c r="W185" s="146"/>
      <c r="X185" s="146"/>
      <c r="Y185" s="146"/>
      <c r="Z185" s="146"/>
      <c r="AA185" s="146"/>
      <c r="AB185" s="146"/>
      <c r="AC185" s="146"/>
      <c r="AD185" s="146"/>
      <c r="AE185" s="146"/>
    </row>
    <row r="186" spans="11:31" ht="14.25">
      <c r="K186" s="146"/>
      <c r="L186" s="146"/>
      <c r="M186" s="146"/>
      <c r="N186" s="146"/>
      <c r="O186" s="146"/>
      <c r="P186" s="146"/>
      <c r="Q186" s="146"/>
      <c r="R186" s="146"/>
      <c r="S186" s="146"/>
      <c r="T186" s="146"/>
      <c r="U186" s="146"/>
      <c r="V186" s="146"/>
      <c r="W186" s="146"/>
      <c r="X186" s="146"/>
      <c r="Y186" s="146"/>
      <c r="Z186" s="146"/>
      <c r="AA186" s="146"/>
      <c r="AB186" s="146"/>
      <c r="AC186" s="146"/>
      <c r="AD186" s="146"/>
      <c r="AE186" s="146"/>
    </row>
    <row r="187" spans="11:31" ht="14.25">
      <c r="K187" s="146"/>
      <c r="L187" s="146"/>
      <c r="M187" s="146"/>
      <c r="N187" s="146"/>
      <c r="O187" s="146"/>
      <c r="P187" s="146"/>
      <c r="Q187" s="146"/>
      <c r="R187" s="146"/>
      <c r="S187" s="146"/>
      <c r="T187" s="146"/>
      <c r="U187" s="146"/>
      <c r="V187" s="146"/>
      <c r="W187" s="146"/>
      <c r="X187" s="146"/>
      <c r="Y187" s="146"/>
      <c r="Z187" s="146"/>
      <c r="AA187" s="146"/>
      <c r="AB187" s="146"/>
      <c r="AC187" s="146"/>
      <c r="AD187" s="146"/>
      <c r="AE187" s="146"/>
    </row>
    <row r="188" spans="11:31" ht="14.25">
      <c r="K188" s="146"/>
      <c r="L188" s="146"/>
      <c r="M188" s="146"/>
      <c r="N188" s="146"/>
      <c r="O188" s="146"/>
      <c r="P188" s="146"/>
      <c r="Q188" s="146"/>
      <c r="R188" s="146"/>
      <c r="S188" s="146"/>
      <c r="T188" s="146"/>
      <c r="U188" s="146"/>
      <c r="V188" s="146"/>
      <c r="W188" s="146"/>
      <c r="X188" s="146"/>
      <c r="Y188" s="146"/>
      <c r="Z188" s="146"/>
      <c r="AA188" s="146"/>
      <c r="AB188" s="146"/>
      <c r="AC188" s="146"/>
      <c r="AD188" s="146"/>
      <c r="AE188" s="146"/>
    </row>
    <row r="189" spans="11:31" ht="14.25">
      <c r="K189" s="146"/>
      <c r="L189" s="146"/>
      <c r="M189" s="146"/>
      <c r="N189" s="146"/>
      <c r="O189" s="146"/>
      <c r="P189" s="146"/>
      <c r="Q189" s="146"/>
      <c r="R189" s="146"/>
      <c r="S189" s="146"/>
      <c r="T189" s="146"/>
      <c r="U189" s="146"/>
      <c r="V189" s="146"/>
      <c r="W189" s="146"/>
      <c r="X189" s="146"/>
      <c r="Y189" s="146"/>
      <c r="Z189" s="146"/>
      <c r="AA189" s="146"/>
      <c r="AB189" s="146"/>
      <c r="AC189" s="146"/>
      <c r="AD189" s="146"/>
      <c r="AE189" s="146"/>
    </row>
    <row r="190" spans="11:31" ht="14.25">
      <c r="K190" s="146"/>
      <c r="L190" s="146"/>
      <c r="M190" s="146"/>
      <c r="N190" s="146"/>
      <c r="O190" s="146"/>
      <c r="P190" s="146"/>
      <c r="Q190" s="146"/>
      <c r="R190" s="146"/>
      <c r="S190" s="146"/>
      <c r="T190" s="146"/>
      <c r="U190" s="146"/>
      <c r="V190" s="146"/>
      <c r="W190" s="146"/>
      <c r="X190" s="146"/>
      <c r="Y190" s="146"/>
      <c r="Z190" s="146"/>
      <c r="AA190" s="146"/>
      <c r="AB190" s="146"/>
      <c r="AC190" s="146"/>
      <c r="AD190" s="146"/>
      <c r="AE190" s="146"/>
    </row>
    <row r="191" spans="11:31" ht="14.25">
      <c r="K191" s="146"/>
      <c r="L191" s="146"/>
      <c r="M191" s="146"/>
      <c r="N191" s="146"/>
      <c r="O191" s="146"/>
      <c r="P191" s="146"/>
      <c r="Q191" s="146"/>
      <c r="R191" s="146"/>
      <c r="S191" s="146"/>
      <c r="T191" s="146"/>
      <c r="U191" s="146"/>
      <c r="V191" s="146"/>
      <c r="W191" s="146"/>
      <c r="X191" s="146"/>
      <c r="Y191" s="146"/>
      <c r="Z191" s="146"/>
      <c r="AA191" s="146"/>
      <c r="AB191" s="146"/>
      <c r="AC191" s="146"/>
      <c r="AD191" s="146"/>
      <c r="AE191" s="146"/>
    </row>
    <row r="192" spans="11:31" ht="14.25">
      <c r="K192" s="146"/>
      <c r="L192" s="146"/>
      <c r="M192" s="146"/>
      <c r="N192" s="146"/>
      <c r="O192" s="146"/>
      <c r="P192" s="146"/>
      <c r="Q192" s="146"/>
      <c r="R192" s="146"/>
      <c r="S192" s="146"/>
      <c r="T192" s="146"/>
      <c r="U192" s="146"/>
      <c r="V192" s="146"/>
      <c r="W192" s="146"/>
      <c r="X192" s="146"/>
      <c r="Y192" s="146"/>
      <c r="Z192" s="146"/>
      <c r="AA192" s="146"/>
      <c r="AB192" s="146"/>
      <c r="AC192" s="146"/>
      <c r="AD192" s="146"/>
      <c r="AE192" s="146"/>
    </row>
    <row r="193" spans="11:31" ht="14.25">
      <c r="K193" s="146"/>
      <c r="L193" s="146"/>
      <c r="M193" s="146"/>
      <c r="N193" s="146"/>
      <c r="O193" s="146"/>
      <c r="P193" s="146"/>
      <c r="Q193" s="146"/>
      <c r="R193" s="146"/>
      <c r="S193" s="146"/>
      <c r="T193" s="146"/>
      <c r="U193" s="146"/>
      <c r="V193" s="146"/>
      <c r="W193" s="146"/>
      <c r="X193" s="146"/>
      <c r="Y193" s="146"/>
      <c r="Z193" s="146"/>
      <c r="AA193" s="146"/>
      <c r="AB193" s="146"/>
      <c r="AC193" s="146"/>
      <c r="AD193" s="146"/>
      <c r="AE193" s="146"/>
    </row>
    <row r="194" spans="11:31" ht="14.25">
      <c r="K194" s="146"/>
      <c r="L194" s="146"/>
      <c r="M194" s="146"/>
      <c r="N194" s="146"/>
      <c r="O194" s="146"/>
      <c r="P194" s="146"/>
      <c r="Q194" s="146"/>
      <c r="R194" s="146"/>
      <c r="S194" s="146"/>
      <c r="T194" s="146"/>
      <c r="U194" s="146"/>
      <c r="V194" s="146"/>
      <c r="W194" s="146"/>
      <c r="X194" s="146"/>
      <c r="Y194" s="146"/>
      <c r="Z194" s="146"/>
      <c r="AA194" s="146"/>
      <c r="AB194" s="146"/>
      <c r="AC194" s="146"/>
      <c r="AD194" s="146"/>
      <c r="AE194" s="146"/>
    </row>
    <row r="195" spans="11:31" ht="14.25">
      <c r="K195" s="146"/>
      <c r="L195" s="146"/>
      <c r="M195" s="146"/>
      <c r="N195" s="146"/>
      <c r="O195" s="146"/>
      <c r="P195" s="146"/>
      <c r="Q195" s="146"/>
      <c r="R195" s="146"/>
      <c r="S195" s="146"/>
      <c r="T195" s="146"/>
      <c r="U195" s="146"/>
      <c r="V195" s="146"/>
      <c r="W195" s="146"/>
      <c r="X195" s="146"/>
      <c r="Y195" s="146"/>
      <c r="Z195" s="146"/>
      <c r="AA195" s="146"/>
      <c r="AB195" s="146"/>
      <c r="AC195" s="146"/>
      <c r="AD195" s="146"/>
      <c r="AE195" s="146"/>
    </row>
    <row r="196" spans="11:31" ht="14.25">
      <c r="K196" s="146"/>
      <c r="L196" s="146"/>
      <c r="M196" s="146"/>
      <c r="N196" s="146"/>
      <c r="O196" s="146"/>
      <c r="P196" s="146"/>
      <c r="Q196" s="146"/>
      <c r="R196" s="146"/>
      <c r="S196" s="146"/>
      <c r="T196" s="146"/>
      <c r="U196" s="146"/>
      <c r="V196" s="146"/>
      <c r="W196" s="146"/>
      <c r="X196" s="146"/>
      <c r="Y196" s="146"/>
      <c r="Z196" s="146"/>
      <c r="AA196" s="146"/>
      <c r="AB196" s="146"/>
      <c r="AC196" s="146"/>
      <c r="AD196" s="146"/>
      <c r="AE196" s="146"/>
    </row>
    <row r="197" spans="11:31" ht="14.25">
      <c r="K197" s="146"/>
      <c r="L197" s="146"/>
      <c r="M197" s="146"/>
      <c r="N197" s="146"/>
      <c r="O197" s="146"/>
      <c r="P197" s="146"/>
      <c r="Q197" s="146"/>
      <c r="R197" s="146"/>
      <c r="S197" s="146"/>
      <c r="T197" s="146"/>
      <c r="U197" s="146"/>
      <c r="V197" s="146"/>
      <c r="W197" s="146"/>
      <c r="X197" s="146"/>
      <c r="Y197" s="146"/>
      <c r="Z197" s="146"/>
      <c r="AA197" s="146"/>
      <c r="AB197" s="146"/>
      <c r="AC197" s="146"/>
      <c r="AD197" s="146"/>
      <c r="AE197" s="146"/>
    </row>
    <row r="198" spans="11:31" ht="14.25">
      <c r="K198" s="146"/>
      <c r="L198" s="146"/>
      <c r="M198" s="146"/>
      <c r="N198" s="146"/>
      <c r="O198" s="146"/>
      <c r="P198" s="146"/>
      <c r="Q198" s="146"/>
      <c r="R198" s="146"/>
      <c r="S198" s="146"/>
      <c r="T198" s="146"/>
      <c r="U198" s="146"/>
      <c r="V198" s="146"/>
      <c r="W198" s="146"/>
      <c r="X198" s="146"/>
      <c r="Y198" s="146"/>
      <c r="Z198" s="146"/>
      <c r="AA198" s="146"/>
      <c r="AB198" s="146"/>
      <c r="AC198" s="146"/>
      <c r="AD198" s="146"/>
      <c r="AE198" s="146"/>
    </row>
    <row r="199" spans="11:31" ht="14.25">
      <c r="K199" s="146"/>
      <c r="L199" s="146"/>
      <c r="M199" s="146"/>
      <c r="N199" s="146"/>
      <c r="O199" s="146"/>
      <c r="P199" s="146"/>
      <c r="Q199" s="146"/>
      <c r="R199" s="146"/>
      <c r="S199" s="146"/>
      <c r="T199" s="146"/>
      <c r="U199" s="146"/>
      <c r="V199" s="146"/>
      <c r="W199" s="146"/>
      <c r="X199" s="146"/>
      <c r="Y199" s="146"/>
      <c r="Z199" s="146"/>
      <c r="AA199" s="146"/>
      <c r="AB199" s="146"/>
      <c r="AC199" s="146"/>
      <c r="AD199" s="146"/>
      <c r="AE199" s="146"/>
    </row>
    <row r="200" spans="11:31" ht="14.25">
      <c r="K200" s="146"/>
      <c r="L200" s="146"/>
      <c r="M200" s="146"/>
      <c r="N200" s="146"/>
      <c r="O200" s="146"/>
      <c r="P200" s="146"/>
      <c r="Q200" s="146"/>
      <c r="R200" s="146"/>
      <c r="S200" s="146"/>
      <c r="T200" s="146"/>
      <c r="U200" s="146"/>
      <c r="V200" s="146"/>
      <c r="W200" s="146"/>
      <c r="X200" s="146"/>
      <c r="Y200" s="146"/>
      <c r="Z200" s="146"/>
      <c r="AA200" s="146"/>
      <c r="AB200" s="146"/>
      <c r="AC200" s="146"/>
      <c r="AD200" s="146"/>
      <c r="AE200" s="146"/>
    </row>
    <row r="201" spans="11:31" ht="14.25">
      <c r="K201" s="146"/>
      <c r="L201" s="146"/>
      <c r="M201" s="146"/>
      <c r="N201" s="146"/>
      <c r="O201" s="146"/>
      <c r="P201" s="146"/>
      <c r="Q201" s="146"/>
      <c r="R201" s="146"/>
      <c r="S201" s="146"/>
      <c r="T201" s="146"/>
      <c r="U201" s="146"/>
      <c r="V201" s="146"/>
      <c r="W201" s="146"/>
      <c r="X201" s="146"/>
      <c r="Y201" s="146"/>
      <c r="Z201" s="146"/>
      <c r="AA201" s="146"/>
      <c r="AB201" s="146"/>
      <c r="AC201" s="146"/>
      <c r="AD201" s="146"/>
      <c r="AE201" s="146"/>
    </row>
    <row r="202" spans="11:31" ht="14.25">
      <c r="K202" s="146"/>
      <c r="L202" s="146"/>
      <c r="M202" s="146"/>
      <c r="N202" s="146"/>
      <c r="O202" s="146"/>
      <c r="P202" s="146"/>
      <c r="Q202" s="146"/>
      <c r="R202" s="146"/>
      <c r="S202" s="146"/>
      <c r="T202" s="146"/>
      <c r="U202" s="146"/>
      <c r="V202" s="146"/>
      <c r="W202" s="146"/>
      <c r="X202" s="146"/>
      <c r="Y202" s="146"/>
      <c r="Z202" s="146"/>
      <c r="AA202" s="146"/>
      <c r="AB202" s="146"/>
      <c r="AC202" s="146"/>
      <c r="AD202" s="146"/>
      <c r="AE202" s="146"/>
    </row>
    <row r="203" spans="11:31" ht="14.25">
      <c r="K203" s="146"/>
      <c r="L203" s="146"/>
      <c r="M203" s="146"/>
      <c r="N203" s="146"/>
      <c r="O203" s="146"/>
      <c r="P203" s="146"/>
      <c r="Q203" s="146"/>
      <c r="R203" s="146"/>
      <c r="S203" s="146"/>
      <c r="T203" s="146"/>
      <c r="U203" s="146"/>
      <c r="V203" s="146"/>
      <c r="W203" s="146"/>
      <c r="X203" s="146"/>
      <c r="Y203" s="146"/>
      <c r="Z203" s="146"/>
      <c r="AA203" s="146"/>
      <c r="AB203" s="146"/>
      <c r="AC203" s="146"/>
      <c r="AD203" s="146"/>
      <c r="AE203" s="146"/>
    </row>
    <row r="204" spans="11:31" ht="14.25">
      <c r="K204" s="146"/>
      <c r="L204" s="146"/>
      <c r="M204" s="146"/>
      <c r="N204" s="146"/>
      <c r="O204" s="146"/>
      <c r="P204" s="146"/>
      <c r="Q204" s="146"/>
      <c r="R204" s="146"/>
      <c r="S204" s="146"/>
      <c r="T204" s="146"/>
      <c r="U204" s="146"/>
      <c r="V204" s="146"/>
      <c r="W204" s="146"/>
      <c r="X204" s="146"/>
      <c r="Y204" s="146"/>
      <c r="Z204" s="146"/>
      <c r="AA204" s="146"/>
      <c r="AB204" s="146"/>
      <c r="AC204" s="146"/>
      <c r="AD204" s="146"/>
      <c r="AE204" s="146"/>
    </row>
    <row r="205" spans="11:31" ht="14.25">
      <c r="K205" s="146"/>
      <c r="L205" s="146"/>
      <c r="M205" s="146"/>
      <c r="N205" s="146"/>
      <c r="O205" s="146"/>
      <c r="P205" s="146"/>
      <c r="Q205" s="146"/>
      <c r="R205" s="146"/>
      <c r="S205" s="146"/>
      <c r="T205" s="146"/>
      <c r="U205" s="146"/>
      <c r="V205" s="146"/>
      <c r="W205" s="146"/>
      <c r="X205" s="146"/>
      <c r="Y205" s="146"/>
      <c r="Z205" s="146"/>
      <c r="AA205" s="146"/>
      <c r="AB205" s="146"/>
      <c r="AC205" s="146"/>
      <c r="AD205" s="146"/>
      <c r="AE205" s="146"/>
    </row>
    <row r="206" spans="11:31" ht="14.25">
      <c r="K206" s="146"/>
      <c r="L206" s="146"/>
      <c r="M206" s="146"/>
      <c r="N206" s="146"/>
      <c r="O206" s="146"/>
      <c r="P206" s="146"/>
      <c r="Q206" s="146"/>
      <c r="R206" s="146"/>
      <c r="S206" s="146"/>
      <c r="T206" s="146"/>
      <c r="U206" s="146"/>
      <c r="V206" s="146"/>
      <c r="W206" s="146"/>
      <c r="X206" s="146"/>
      <c r="Y206" s="146"/>
      <c r="Z206" s="146"/>
      <c r="AA206" s="146"/>
      <c r="AB206" s="146"/>
      <c r="AC206" s="146"/>
      <c r="AD206" s="146"/>
      <c r="AE206" s="146"/>
    </row>
    <row r="207" spans="11:31" ht="14.25">
      <c r="K207" s="146"/>
      <c r="L207" s="146"/>
      <c r="M207" s="146"/>
      <c r="N207" s="146"/>
      <c r="O207" s="146"/>
      <c r="P207" s="146"/>
      <c r="Q207" s="146"/>
      <c r="R207" s="146"/>
      <c r="S207" s="146"/>
      <c r="T207" s="146"/>
      <c r="U207" s="146"/>
      <c r="V207" s="146"/>
      <c r="W207" s="146"/>
      <c r="X207" s="146"/>
      <c r="Y207" s="146"/>
      <c r="Z207" s="146"/>
      <c r="AA207" s="146"/>
      <c r="AB207" s="146"/>
      <c r="AC207" s="146"/>
      <c r="AD207" s="146"/>
      <c r="AE207" s="146"/>
    </row>
    <row r="208" spans="11:31" ht="14.25">
      <c r="K208" s="146"/>
      <c r="L208" s="146"/>
      <c r="M208" s="146"/>
      <c r="N208" s="146"/>
      <c r="O208" s="146"/>
      <c r="P208" s="146"/>
      <c r="Q208" s="146"/>
      <c r="R208" s="146"/>
      <c r="S208" s="146"/>
      <c r="T208" s="146"/>
      <c r="U208" s="146"/>
      <c r="V208" s="146"/>
      <c r="W208" s="146"/>
      <c r="X208" s="146"/>
      <c r="Y208" s="146"/>
      <c r="Z208" s="146"/>
      <c r="AA208" s="146"/>
      <c r="AB208" s="146"/>
      <c r="AC208" s="146"/>
      <c r="AD208" s="146"/>
      <c r="AE208" s="146"/>
    </row>
    <row r="209" spans="11:31" ht="14.25">
      <c r="K209" s="146"/>
      <c r="L209" s="146"/>
      <c r="M209" s="146"/>
      <c r="N209" s="146"/>
      <c r="O209" s="146"/>
      <c r="P209" s="146"/>
      <c r="Q209" s="146"/>
      <c r="R209" s="146"/>
      <c r="S209" s="146"/>
      <c r="T209" s="146"/>
      <c r="U209" s="146"/>
      <c r="V209" s="146"/>
      <c r="W209" s="146"/>
      <c r="X209" s="146"/>
      <c r="Y209" s="146"/>
      <c r="Z209" s="146"/>
      <c r="AA209" s="146"/>
      <c r="AB209" s="146"/>
      <c r="AC209" s="146"/>
      <c r="AD209" s="146"/>
      <c r="AE209" s="146"/>
    </row>
    <row r="210" spans="11:31" ht="14.25">
      <c r="K210" s="146"/>
      <c r="L210" s="146"/>
      <c r="M210" s="146"/>
      <c r="N210" s="146"/>
      <c r="O210" s="146"/>
      <c r="P210" s="146"/>
      <c r="Q210" s="146"/>
      <c r="R210" s="146"/>
      <c r="S210" s="146"/>
      <c r="T210" s="146"/>
      <c r="U210" s="146"/>
      <c r="V210" s="146"/>
      <c r="W210" s="146"/>
      <c r="X210" s="146"/>
      <c r="Y210" s="146"/>
      <c r="Z210" s="146"/>
      <c r="AA210" s="146"/>
      <c r="AB210" s="146"/>
      <c r="AC210" s="146"/>
      <c r="AD210" s="146"/>
      <c r="AE210" s="146"/>
    </row>
    <row r="211" spans="11:31" ht="14.25">
      <c r="K211" s="146"/>
      <c r="L211" s="146"/>
      <c r="M211" s="146"/>
      <c r="N211" s="146"/>
      <c r="O211" s="146"/>
      <c r="P211" s="146"/>
      <c r="Q211" s="146"/>
      <c r="R211" s="146"/>
      <c r="S211" s="146"/>
      <c r="T211" s="146"/>
      <c r="U211" s="146"/>
      <c r="V211" s="146"/>
      <c r="W211" s="146"/>
      <c r="X211" s="146"/>
      <c r="Y211" s="146"/>
      <c r="Z211" s="146"/>
      <c r="AA211" s="146"/>
      <c r="AB211" s="146"/>
      <c r="AC211" s="146"/>
      <c r="AD211" s="146"/>
      <c r="AE211" s="146"/>
    </row>
    <row r="212" spans="11:31" ht="14.25">
      <c r="K212" s="146"/>
      <c r="L212" s="146"/>
      <c r="M212" s="146"/>
      <c r="N212" s="146"/>
      <c r="O212" s="146"/>
      <c r="P212" s="146"/>
      <c r="Q212" s="146"/>
      <c r="R212" s="146"/>
      <c r="S212" s="146"/>
      <c r="T212" s="146"/>
      <c r="U212" s="146"/>
      <c r="V212" s="146"/>
      <c r="W212" s="146"/>
      <c r="X212" s="146"/>
      <c r="Y212" s="146"/>
      <c r="Z212" s="146"/>
      <c r="AA212" s="146"/>
      <c r="AB212" s="146"/>
      <c r="AC212" s="146"/>
      <c r="AD212" s="146"/>
      <c r="AE212" s="146"/>
    </row>
    <row r="213" spans="11:31" ht="14.25">
      <c r="K213" s="146"/>
      <c r="L213" s="146"/>
      <c r="M213" s="146"/>
      <c r="N213" s="146"/>
      <c r="O213" s="146"/>
      <c r="P213" s="146"/>
      <c r="Q213" s="146"/>
      <c r="R213" s="146"/>
      <c r="S213" s="146"/>
      <c r="T213" s="146"/>
      <c r="U213" s="146"/>
      <c r="V213" s="146"/>
      <c r="W213" s="146"/>
      <c r="X213" s="146"/>
      <c r="Y213" s="146"/>
      <c r="Z213" s="146"/>
      <c r="AA213" s="146"/>
      <c r="AB213" s="146"/>
      <c r="AC213" s="146"/>
      <c r="AD213" s="146"/>
      <c r="AE213" s="146"/>
    </row>
    <row r="214" spans="11:31" ht="14.25">
      <c r="K214" s="146"/>
      <c r="L214" s="146"/>
      <c r="M214" s="146"/>
      <c r="N214" s="146"/>
      <c r="O214" s="146"/>
      <c r="P214" s="146"/>
      <c r="Q214" s="146"/>
      <c r="R214" s="146"/>
      <c r="S214" s="146"/>
      <c r="T214" s="146"/>
      <c r="U214" s="146"/>
      <c r="V214" s="146"/>
      <c r="W214" s="146"/>
      <c r="X214" s="146"/>
      <c r="Y214" s="146"/>
      <c r="Z214" s="146"/>
      <c r="AA214" s="146"/>
      <c r="AB214" s="146"/>
      <c r="AC214" s="146"/>
      <c r="AD214" s="146"/>
      <c r="AE214" s="146"/>
    </row>
    <row r="215" spans="11:31" ht="14.25">
      <c r="K215" s="146"/>
      <c r="L215" s="146"/>
      <c r="M215" s="146"/>
      <c r="N215" s="146"/>
      <c r="O215" s="146"/>
      <c r="P215" s="146"/>
      <c r="Q215" s="146"/>
      <c r="R215" s="146"/>
      <c r="S215" s="146"/>
      <c r="T215" s="146"/>
      <c r="U215" s="146"/>
      <c r="V215" s="146"/>
      <c r="W215" s="146"/>
      <c r="X215" s="146"/>
      <c r="Y215" s="146"/>
      <c r="Z215" s="146"/>
      <c r="AA215" s="146"/>
      <c r="AB215" s="146"/>
      <c r="AC215" s="146"/>
      <c r="AD215" s="146"/>
      <c r="AE215" s="146"/>
    </row>
    <row r="216" spans="11:31" ht="14.25">
      <c r="K216" s="146"/>
      <c r="L216" s="146"/>
      <c r="M216" s="146"/>
      <c r="N216" s="146"/>
      <c r="O216" s="146"/>
      <c r="P216" s="146"/>
      <c r="Q216" s="146"/>
      <c r="R216" s="146"/>
      <c r="S216" s="146"/>
      <c r="T216" s="146"/>
      <c r="U216" s="146"/>
      <c r="V216" s="146"/>
      <c r="W216" s="146"/>
      <c r="X216" s="146"/>
      <c r="Y216" s="146"/>
      <c r="Z216" s="146"/>
      <c r="AA216" s="146"/>
      <c r="AB216" s="146"/>
      <c r="AC216" s="146"/>
      <c r="AD216" s="146"/>
      <c r="AE216" s="146"/>
    </row>
    <row r="217" spans="11:31" ht="14.25">
      <c r="K217" s="146"/>
      <c r="L217" s="146"/>
      <c r="M217" s="146"/>
      <c r="N217" s="146"/>
      <c r="O217" s="146"/>
      <c r="P217" s="146"/>
      <c r="Q217" s="146"/>
      <c r="R217" s="146"/>
      <c r="S217" s="146"/>
      <c r="T217" s="146"/>
      <c r="U217" s="146"/>
      <c r="V217" s="146"/>
      <c r="W217" s="146"/>
      <c r="X217" s="146"/>
      <c r="Y217" s="146"/>
      <c r="Z217" s="146"/>
      <c r="AA217" s="146"/>
      <c r="AB217" s="146"/>
      <c r="AC217" s="146"/>
      <c r="AD217" s="146"/>
      <c r="AE217" s="146"/>
    </row>
    <row r="218" spans="11:31" ht="14.25">
      <c r="K218" s="146"/>
      <c r="L218" s="146"/>
      <c r="M218" s="146"/>
      <c r="N218" s="146"/>
      <c r="O218" s="146"/>
      <c r="P218" s="146"/>
      <c r="Q218" s="146"/>
      <c r="R218" s="146"/>
      <c r="S218" s="146"/>
      <c r="T218" s="146"/>
      <c r="U218" s="146"/>
      <c r="V218" s="146"/>
      <c r="W218" s="146"/>
      <c r="X218" s="146"/>
      <c r="Y218" s="146"/>
      <c r="Z218" s="146"/>
      <c r="AA218" s="146"/>
      <c r="AB218" s="146"/>
      <c r="AC218" s="146"/>
      <c r="AD218" s="146"/>
      <c r="AE218" s="146"/>
    </row>
    <row r="219" spans="11:31" ht="14.25">
      <c r="K219" s="146"/>
      <c r="L219" s="146"/>
      <c r="M219" s="146"/>
      <c r="N219" s="146"/>
      <c r="O219" s="146"/>
      <c r="P219" s="146"/>
      <c r="Q219" s="146"/>
      <c r="R219" s="146"/>
      <c r="S219" s="146"/>
      <c r="T219" s="146"/>
      <c r="U219" s="146"/>
      <c r="V219" s="146"/>
      <c r="W219" s="146"/>
      <c r="X219" s="146"/>
      <c r="Y219" s="146"/>
      <c r="Z219" s="146"/>
      <c r="AA219" s="146"/>
      <c r="AB219" s="146"/>
      <c r="AC219" s="146"/>
      <c r="AD219" s="146"/>
      <c r="AE219" s="146"/>
    </row>
    <row r="220" spans="11:31" ht="14.25">
      <c r="K220" s="146"/>
      <c r="L220" s="146"/>
      <c r="M220" s="146"/>
      <c r="N220" s="146"/>
      <c r="O220" s="146"/>
      <c r="P220" s="146"/>
      <c r="Q220" s="146"/>
      <c r="R220" s="146"/>
      <c r="S220" s="146"/>
      <c r="T220" s="146"/>
      <c r="U220" s="146"/>
      <c r="V220" s="146"/>
      <c r="W220" s="146"/>
      <c r="X220" s="146"/>
      <c r="Y220" s="146"/>
      <c r="Z220" s="146"/>
      <c r="AA220" s="146"/>
      <c r="AB220" s="146"/>
      <c r="AC220" s="146"/>
      <c r="AD220" s="146"/>
      <c r="AE220" s="146"/>
    </row>
    <row r="221" spans="11:31" ht="14.25">
      <c r="K221" s="146"/>
      <c r="L221" s="146"/>
      <c r="M221" s="146"/>
      <c r="N221" s="146"/>
      <c r="O221" s="146"/>
      <c r="P221" s="146"/>
      <c r="Q221" s="146"/>
      <c r="R221" s="146"/>
      <c r="S221" s="146"/>
      <c r="T221" s="146"/>
      <c r="U221" s="146"/>
      <c r="V221" s="146"/>
      <c r="W221" s="146"/>
      <c r="X221" s="146"/>
      <c r="Y221" s="146"/>
      <c r="Z221" s="146"/>
      <c r="AA221" s="146"/>
      <c r="AB221" s="146"/>
      <c r="AC221" s="146"/>
      <c r="AD221" s="146"/>
      <c r="AE221" s="146"/>
    </row>
    <row r="222" spans="11:31" ht="14.25">
      <c r="K222" s="146"/>
      <c r="L222" s="146"/>
      <c r="M222" s="146"/>
      <c r="N222" s="146"/>
      <c r="O222" s="146"/>
      <c r="P222" s="146"/>
      <c r="Q222" s="146"/>
      <c r="R222" s="146"/>
      <c r="S222" s="146"/>
      <c r="T222" s="146"/>
      <c r="U222" s="146"/>
      <c r="V222" s="146"/>
      <c r="W222" s="146"/>
      <c r="X222" s="146"/>
      <c r="Y222" s="146"/>
      <c r="Z222" s="146"/>
      <c r="AA222" s="146"/>
      <c r="AB222" s="146"/>
      <c r="AC222" s="146"/>
      <c r="AD222" s="146"/>
      <c r="AE222" s="146"/>
    </row>
    <row r="223" spans="11:31" ht="14.25">
      <c r="K223" s="146"/>
      <c r="L223" s="146"/>
      <c r="M223" s="146"/>
      <c r="N223" s="146"/>
      <c r="O223" s="146"/>
      <c r="P223" s="146"/>
      <c r="Q223" s="146"/>
      <c r="R223" s="146"/>
      <c r="S223" s="146"/>
      <c r="T223" s="146"/>
      <c r="U223" s="146"/>
      <c r="V223" s="146"/>
      <c r="W223" s="146"/>
      <c r="X223" s="146"/>
      <c r="Y223" s="146"/>
      <c r="Z223" s="146"/>
      <c r="AA223" s="146"/>
      <c r="AB223" s="146"/>
      <c r="AC223" s="146"/>
      <c r="AD223" s="146"/>
      <c r="AE223" s="146"/>
    </row>
    <row r="224" spans="11:31" ht="14.25">
      <c r="K224" s="146"/>
      <c r="L224" s="146"/>
      <c r="M224" s="146"/>
      <c r="N224" s="146"/>
      <c r="O224" s="146"/>
      <c r="P224" s="146"/>
      <c r="Q224" s="146"/>
      <c r="R224" s="146"/>
      <c r="S224" s="146"/>
      <c r="T224" s="146"/>
      <c r="U224" s="146"/>
      <c r="V224" s="146"/>
      <c r="W224" s="146"/>
      <c r="X224" s="146"/>
      <c r="Y224" s="146"/>
      <c r="Z224" s="146"/>
      <c r="AA224" s="146"/>
      <c r="AB224" s="146"/>
      <c r="AC224" s="146"/>
      <c r="AD224" s="146"/>
      <c r="AE224" s="146"/>
    </row>
    <row r="225" spans="11:31" ht="14.25">
      <c r="K225" s="146"/>
      <c r="L225" s="146"/>
      <c r="M225" s="146"/>
      <c r="N225" s="146"/>
      <c r="O225" s="146"/>
      <c r="P225" s="146"/>
      <c r="Q225" s="146"/>
      <c r="R225" s="146"/>
      <c r="S225" s="146"/>
      <c r="T225" s="146"/>
      <c r="U225" s="146"/>
      <c r="V225" s="146"/>
      <c r="W225" s="146"/>
      <c r="X225" s="146"/>
      <c r="Y225" s="146"/>
      <c r="Z225" s="146"/>
      <c r="AA225" s="146"/>
      <c r="AB225" s="146"/>
      <c r="AC225" s="146"/>
      <c r="AD225" s="146"/>
      <c r="AE225" s="146"/>
    </row>
    <row r="226" spans="11:31" ht="14.25">
      <c r="K226" s="146"/>
      <c r="L226" s="146"/>
      <c r="M226" s="146"/>
      <c r="N226" s="146"/>
      <c r="O226" s="146"/>
      <c r="P226" s="146"/>
      <c r="Q226" s="146"/>
      <c r="R226" s="146"/>
      <c r="S226" s="146"/>
      <c r="T226" s="146"/>
      <c r="U226" s="146"/>
      <c r="V226" s="146"/>
      <c r="W226" s="146"/>
      <c r="X226" s="146"/>
      <c r="Y226" s="146"/>
      <c r="Z226" s="146"/>
      <c r="AA226" s="146"/>
      <c r="AB226" s="146"/>
      <c r="AC226" s="146"/>
      <c r="AD226" s="146"/>
      <c r="AE226" s="146"/>
    </row>
    <row r="227" spans="11:31" ht="14.25">
      <c r="K227" s="146"/>
      <c r="L227" s="146"/>
      <c r="M227" s="146"/>
      <c r="N227" s="146"/>
      <c r="O227" s="146"/>
      <c r="P227" s="146"/>
      <c r="Q227" s="146"/>
      <c r="R227" s="146"/>
      <c r="S227" s="146"/>
      <c r="T227" s="146"/>
      <c r="U227" s="146"/>
      <c r="V227" s="146"/>
      <c r="W227" s="146"/>
      <c r="X227" s="146"/>
      <c r="Y227" s="146"/>
      <c r="Z227" s="146"/>
      <c r="AA227" s="146"/>
      <c r="AB227" s="146"/>
      <c r="AC227" s="146"/>
      <c r="AD227" s="146"/>
      <c r="AE227" s="146"/>
    </row>
    <row r="228" spans="11:31" ht="14.25">
      <c r="K228" s="146"/>
      <c r="L228" s="146"/>
      <c r="M228" s="146"/>
      <c r="N228" s="146"/>
      <c r="O228" s="146"/>
      <c r="P228" s="146"/>
      <c r="Q228" s="146"/>
      <c r="R228" s="146"/>
      <c r="S228" s="146"/>
      <c r="T228" s="146"/>
      <c r="U228" s="146"/>
      <c r="V228" s="146"/>
      <c r="W228" s="146"/>
      <c r="X228" s="146"/>
      <c r="Y228" s="146"/>
      <c r="Z228" s="146"/>
      <c r="AA228" s="146"/>
      <c r="AB228" s="146"/>
      <c r="AC228" s="146"/>
      <c r="AD228" s="146"/>
      <c r="AE228" s="146"/>
    </row>
    <row r="229" spans="11:31" ht="14.25">
      <c r="K229" s="146"/>
      <c r="L229" s="146"/>
      <c r="M229" s="146"/>
      <c r="N229" s="146"/>
      <c r="O229" s="146"/>
      <c r="P229" s="146"/>
      <c r="Q229" s="146"/>
      <c r="R229" s="146"/>
      <c r="S229" s="146"/>
      <c r="T229" s="146"/>
      <c r="U229" s="146"/>
      <c r="V229" s="146"/>
      <c r="W229" s="146"/>
      <c r="X229" s="146"/>
      <c r="Y229" s="146"/>
      <c r="Z229" s="146"/>
      <c r="AA229" s="146"/>
      <c r="AB229" s="146"/>
      <c r="AC229" s="146"/>
      <c r="AD229" s="146"/>
      <c r="AE229" s="146"/>
    </row>
    <row r="230" spans="11:31" ht="14.25">
      <c r="K230" s="146"/>
      <c r="L230" s="146"/>
      <c r="M230" s="146"/>
      <c r="N230" s="146"/>
      <c r="O230" s="146"/>
      <c r="P230" s="146"/>
      <c r="Q230" s="146"/>
      <c r="R230" s="146"/>
      <c r="S230" s="146"/>
      <c r="T230" s="146"/>
      <c r="U230" s="146"/>
      <c r="V230" s="146"/>
      <c r="W230" s="146"/>
      <c r="X230" s="146"/>
      <c r="Y230" s="146"/>
      <c r="Z230" s="146"/>
      <c r="AA230" s="146"/>
      <c r="AB230" s="146"/>
      <c r="AC230" s="146"/>
      <c r="AD230" s="146"/>
      <c r="AE230" s="146"/>
    </row>
    <row r="231" spans="11:31" ht="14.25">
      <c r="K231" s="146"/>
      <c r="L231" s="146"/>
      <c r="M231" s="146"/>
      <c r="N231" s="146"/>
      <c r="O231" s="146"/>
      <c r="P231" s="146"/>
      <c r="Q231" s="146"/>
      <c r="R231" s="146"/>
      <c r="S231" s="146"/>
      <c r="T231" s="146"/>
      <c r="U231" s="146"/>
      <c r="V231" s="146"/>
      <c r="W231" s="146"/>
      <c r="X231" s="146"/>
      <c r="Y231" s="146"/>
      <c r="Z231" s="146"/>
      <c r="AA231" s="146"/>
      <c r="AB231" s="146"/>
      <c r="AC231" s="146"/>
      <c r="AD231" s="146"/>
      <c r="AE231" s="146"/>
    </row>
    <row r="232" spans="11:31" ht="14.25">
      <c r="K232" s="146"/>
      <c r="L232" s="146"/>
      <c r="M232" s="146"/>
      <c r="N232" s="146"/>
      <c r="O232" s="146"/>
      <c r="P232" s="146"/>
      <c r="Q232" s="146"/>
      <c r="R232" s="146"/>
      <c r="S232" s="146"/>
      <c r="T232" s="146"/>
      <c r="U232" s="146"/>
      <c r="V232" s="146"/>
      <c r="W232" s="146"/>
      <c r="X232" s="146"/>
      <c r="Y232" s="146"/>
      <c r="Z232" s="146"/>
      <c r="AA232" s="146"/>
      <c r="AB232" s="146"/>
      <c r="AC232" s="146"/>
      <c r="AD232" s="146"/>
      <c r="AE232" s="146"/>
    </row>
    <row r="233" spans="11:31" ht="14.25">
      <c r="K233" s="146"/>
      <c r="L233" s="146"/>
      <c r="M233" s="146"/>
      <c r="N233" s="146"/>
      <c r="O233" s="146"/>
      <c r="P233" s="146"/>
      <c r="Q233" s="146"/>
      <c r="R233" s="146"/>
      <c r="S233" s="146"/>
      <c r="T233" s="146"/>
      <c r="U233" s="146"/>
      <c r="V233" s="146"/>
      <c r="W233" s="146"/>
      <c r="X233" s="146"/>
      <c r="Y233" s="146"/>
      <c r="Z233" s="146"/>
      <c r="AA233" s="146"/>
      <c r="AB233" s="146"/>
      <c r="AC233" s="146"/>
      <c r="AD233" s="146"/>
      <c r="AE233" s="146"/>
    </row>
    <row r="234" spans="11:31" ht="14.25">
      <c r="K234" s="146"/>
      <c r="L234" s="146"/>
      <c r="M234" s="146"/>
      <c r="N234" s="146"/>
      <c r="O234" s="146"/>
      <c r="P234" s="146"/>
      <c r="Q234" s="146"/>
      <c r="R234" s="146"/>
      <c r="S234" s="146"/>
      <c r="T234" s="146"/>
      <c r="U234" s="146"/>
      <c r="V234" s="146"/>
      <c r="W234" s="146"/>
      <c r="X234" s="146"/>
      <c r="Y234" s="146"/>
      <c r="Z234" s="146"/>
      <c r="AA234" s="146"/>
      <c r="AB234" s="146"/>
      <c r="AC234" s="146"/>
      <c r="AD234" s="146"/>
      <c r="AE234" s="146"/>
    </row>
    <row r="235" spans="11:31" ht="14.25">
      <c r="K235" s="146"/>
      <c r="L235" s="146"/>
      <c r="M235" s="146"/>
      <c r="N235" s="146"/>
      <c r="O235" s="146"/>
      <c r="P235" s="146"/>
      <c r="Q235" s="146"/>
      <c r="R235" s="146"/>
      <c r="S235" s="146"/>
      <c r="T235" s="146"/>
      <c r="U235" s="146"/>
      <c r="V235" s="146"/>
      <c r="W235" s="146"/>
      <c r="X235" s="146"/>
      <c r="Y235" s="146"/>
      <c r="Z235" s="146"/>
      <c r="AA235" s="146"/>
      <c r="AB235" s="146"/>
      <c r="AC235" s="146"/>
      <c r="AD235" s="146"/>
      <c r="AE235" s="146"/>
    </row>
    <row r="236" spans="11:31" ht="14.25">
      <c r="K236" s="146"/>
      <c r="L236" s="146"/>
      <c r="M236" s="146"/>
      <c r="N236" s="146"/>
      <c r="O236" s="146"/>
      <c r="P236" s="146"/>
      <c r="Q236" s="146"/>
      <c r="R236" s="146"/>
      <c r="S236" s="146"/>
      <c r="T236" s="146"/>
      <c r="U236" s="146"/>
      <c r="V236" s="146"/>
      <c r="W236" s="146"/>
      <c r="X236" s="146"/>
      <c r="Y236" s="146"/>
      <c r="Z236" s="146"/>
      <c r="AA236" s="146"/>
      <c r="AB236" s="146"/>
      <c r="AC236" s="146"/>
      <c r="AD236" s="146"/>
      <c r="AE236" s="146"/>
    </row>
    <row r="237" spans="11:31" ht="14.25">
      <c r="K237" s="146"/>
      <c r="L237" s="146"/>
      <c r="M237" s="146"/>
      <c r="N237" s="146"/>
      <c r="O237" s="146"/>
      <c r="P237" s="146"/>
      <c r="Q237" s="146"/>
      <c r="R237" s="146"/>
      <c r="S237" s="146"/>
      <c r="T237" s="146"/>
      <c r="U237" s="146"/>
      <c r="V237" s="146"/>
      <c r="W237" s="146"/>
      <c r="X237" s="146"/>
      <c r="Y237" s="146"/>
      <c r="Z237" s="146"/>
      <c r="AA237" s="146"/>
      <c r="AB237" s="146"/>
      <c r="AC237" s="146"/>
      <c r="AD237" s="146"/>
      <c r="AE237" s="146"/>
    </row>
    <row r="238" spans="11:31" ht="14.25">
      <c r="K238" s="146"/>
      <c r="L238" s="146"/>
      <c r="M238" s="146"/>
      <c r="N238" s="146"/>
      <c r="O238" s="146"/>
      <c r="P238" s="146"/>
      <c r="Q238" s="146"/>
      <c r="R238" s="146"/>
      <c r="S238" s="146"/>
      <c r="T238" s="146"/>
      <c r="U238" s="146"/>
      <c r="V238" s="146"/>
      <c r="W238" s="146"/>
      <c r="X238" s="146"/>
      <c r="Y238" s="146"/>
      <c r="Z238" s="146"/>
      <c r="AA238" s="146"/>
      <c r="AB238" s="146"/>
      <c r="AC238" s="146"/>
      <c r="AD238" s="146"/>
      <c r="AE238" s="146"/>
    </row>
    <row r="239" spans="11:31" ht="14.25">
      <c r="K239" s="146"/>
      <c r="L239" s="146"/>
      <c r="M239" s="146"/>
      <c r="N239" s="146"/>
      <c r="O239" s="146"/>
      <c r="P239" s="146"/>
      <c r="Q239" s="146"/>
      <c r="R239" s="146"/>
      <c r="S239" s="146"/>
      <c r="T239" s="146"/>
      <c r="U239" s="146"/>
      <c r="V239" s="146"/>
      <c r="W239" s="146"/>
      <c r="X239" s="146"/>
      <c r="Y239" s="146"/>
      <c r="Z239" s="146"/>
      <c r="AA239" s="146"/>
      <c r="AB239" s="146"/>
      <c r="AC239" s="146"/>
      <c r="AD239" s="146"/>
      <c r="AE239" s="146"/>
    </row>
    <row r="240" spans="11:31" ht="14.25">
      <c r="K240" s="146"/>
      <c r="L240" s="146"/>
      <c r="M240" s="146"/>
      <c r="N240" s="146"/>
      <c r="O240" s="146"/>
      <c r="P240" s="146"/>
      <c r="Q240" s="146"/>
      <c r="R240" s="146"/>
      <c r="S240" s="146"/>
      <c r="T240" s="146"/>
      <c r="U240" s="146"/>
      <c r="V240" s="146"/>
      <c r="W240" s="146"/>
      <c r="X240" s="146"/>
      <c r="Y240" s="146"/>
      <c r="Z240" s="146"/>
      <c r="AA240" s="146"/>
      <c r="AB240" s="146"/>
      <c r="AC240" s="146"/>
      <c r="AD240" s="146"/>
      <c r="AE240" s="146"/>
    </row>
    <row r="241" spans="11:31" ht="14.25">
      <c r="K241" s="146"/>
      <c r="L241" s="146"/>
      <c r="M241" s="146"/>
      <c r="N241" s="146"/>
      <c r="O241" s="146"/>
      <c r="P241" s="146"/>
      <c r="Q241" s="146"/>
      <c r="R241" s="146"/>
      <c r="S241" s="146"/>
      <c r="T241" s="146"/>
      <c r="U241" s="146"/>
      <c r="V241" s="146"/>
      <c r="W241" s="146"/>
      <c r="X241" s="146"/>
      <c r="Y241" s="146"/>
      <c r="Z241" s="146"/>
      <c r="AA241" s="146"/>
      <c r="AB241" s="146"/>
      <c r="AC241" s="146"/>
      <c r="AD241" s="146"/>
      <c r="AE241" s="146"/>
    </row>
    <row r="242" spans="11:31" ht="14.25">
      <c r="K242" s="146"/>
      <c r="L242" s="146"/>
      <c r="M242" s="146"/>
      <c r="N242" s="146"/>
      <c r="O242" s="146"/>
      <c r="P242" s="146"/>
      <c r="Q242" s="146"/>
      <c r="R242" s="146"/>
      <c r="S242" s="146"/>
      <c r="T242" s="146"/>
      <c r="U242" s="146"/>
      <c r="V242" s="146"/>
      <c r="W242" s="146"/>
      <c r="X242" s="146"/>
      <c r="Y242" s="146"/>
      <c r="Z242" s="146"/>
      <c r="AA242" s="146"/>
      <c r="AB242" s="146"/>
      <c r="AC242" s="146"/>
      <c r="AD242" s="146"/>
      <c r="AE242" s="146"/>
    </row>
    <row r="243" spans="11:31" ht="14.25">
      <c r="K243" s="146"/>
      <c r="L243" s="146"/>
      <c r="M243" s="146"/>
      <c r="N243" s="146"/>
      <c r="O243" s="146"/>
      <c r="P243" s="146"/>
      <c r="Q243" s="146"/>
      <c r="R243" s="146"/>
      <c r="S243" s="146"/>
      <c r="T243" s="146"/>
      <c r="U243" s="146"/>
      <c r="V243" s="146"/>
      <c r="W243" s="146"/>
      <c r="X243" s="146"/>
      <c r="Y243" s="146"/>
      <c r="Z243" s="146"/>
      <c r="AA243" s="146"/>
      <c r="AB243" s="146"/>
      <c r="AC243" s="146"/>
      <c r="AD243" s="146"/>
      <c r="AE243" s="146"/>
    </row>
    <row r="244" spans="11:31" ht="14.25">
      <c r="K244" s="146"/>
      <c r="L244" s="146"/>
      <c r="M244" s="146"/>
      <c r="N244" s="146"/>
      <c r="O244" s="146"/>
      <c r="P244" s="146"/>
      <c r="Q244" s="146"/>
      <c r="R244" s="146"/>
      <c r="S244" s="146"/>
      <c r="T244" s="146"/>
      <c r="U244" s="146"/>
      <c r="V244" s="146"/>
      <c r="W244" s="146"/>
      <c r="X244" s="146"/>
      <c r="Y244" s="146"/>
      <c r="Z244" s="146"/>
      <c r="AA244" s="146"/>
      <c r="AB244" s="146"/>
      <c r="AC244" s="146"/>
      <c r="AD244" s="146"/>
      <c r="AE244" s="146"/>
    </row>
    <row r="245" spans="11:31" ht="14.25">
      <c r="K245" s="146"/>
      <c r="L245" s="146"/>
      <c r="M245" s="146"/>
      <c r="N245" s="146"/>
      <c r="O245" s="146"/>
      <c r="P245" s="146"/>
      <c r="Q245" s="146"/>
      <c r="R245" s="146"/>
      <c r="S245" s="146"/>
      <c r="T245" s="146"/>
      <c r="U245" s="146"/>
      <c r="V245" s="146"/>
      <c r="W245" s="146"/>
      <c r="X245" s="146"/>
      <c r="Y245" s="146"/>
      <c r="Z245" s="146"/>
      <c r="AA245" s="146"/>
      <c r="AB245" s="146"/>
      <c r="AC245" s="146"/>
      <c r="AD245" s="146"/>
      <c r="AE245" s="146"/>
    </row>
    <row r="246" spans="11:31" ht="14.25">
      <c r="K246" s="146"/>
      <c r="L246" s="146"/>
      <c r="M246" s="146"/>
      <c r="N246" s="146"/>
      <c r="O246" s="146"/>
      <c r="P246" s="146"/>
      <c r="Q246" s="146"/>
      <c r="R246" s="146"/>
      <c r="S246" s="146"/>
      <c r="T246" s="146"/>
      <c r="U246" s="146"/>
      <c r="V246" s="146"/>
      <c r="W246" s="146"/>
      <c r="X246" s="146"/>
      <c r="Y246" s="146"/>
      <c r="Z246" s="146"/>
      <c r="AA246" s="146"/>
      <c r="AB246" s="146"/>
      <c r="AC246" s="146"/>
      <c r="AD246" s="146"/>
      <c r="AE246" s="146"/>
    </row>
    <row r="247" spans="11:31" ht="14.25">
      <c r="K247" s="146"/>
      <c r="L247" s="146"/>
      <c r="M247" s="146"/>
      <c r="N247" s="146"/>
      <c r="O247" s="146"/>
      <c r="P247" s="146"/>
      <c r="Q247" s="146"/>
      <c r="R247" s="146"/>
      <c r="S247" s="146"/>
      <c r="T247" s="146"/>
      <c r="U247" s="146"/>
      <c r="V247" s="146"/>
      <c r="W247" s="146"/>
      <c r="X247" s="146"/>
      <c r="Y247" s="146"/>
      <c r="Z247" s="146"/>
      <c r="AA247" s="146"/>
      <c r="AB247" s="146"/>
      <c r="AC247" s="146"/>
      <c r="AD247" s="146"/>
      <c r="AE247" s="146"/>
    </row>
    <row r="248" spans="11:31" ht="14.25">
      <c r="K248" s="146"/>
      <c r="L248" s="146"/>
      <c r="M248" s="146"/>
      <c r="N248" s="146"/>
      <c r="O248" s="146"/>
      <c r="P248" s="146"/>
      <c r="Q248" s="146"/>
      <c r="R248" s="146"/>
      <c r="S248" s="146"/>
      <c r="T248" s="146"/>
      <c r="U248" s="146"/>
      <c r="V248" s="146"/>
      <c r="W248" s="146"/>
      <c r="X248" s="146"/>
      <c r="Y248" s="146"/>
      <c r="Z248" s="146"/>
      <c r="AA248" s="146"/>
      <c r="AB248" s="146"/>
      <c r="AC248" s="146"/>
      <c r="AD248" s="146"/>
      <c r="AE248" s="146"/>
    </row>
    <row r="249" spans="11:31" ht="14.25">
      <c r="K249" s="146"/>
      <c r="L249" s="146"/>
      <c r="M249" s="146"/>
      <c r="N249" s="146"/>
      <c r="O249" s="146"/>
      <c r="P249" s="146"/>
      <c r="Q249" s="146"/>
      <c r="R249" s="146"/>
      <c r="S249" s="146"/>
      <c r="T249" s="146"/>
      <c r="U249" s="146"/>
      <c r="V249" s="146"/>
      <c r="W249" s="146"/>
      <c r="X249" s="146"/>
      <c r="Y249" s="146"/>
      <c r="Z249" s="146"/>
      <c r="AA249" s="146"/>
      <c r="AB249" s="146"/>
      <c r="AC249" s="146"/>
      <c r="AD249" s="146"/>
      <c r="AE249" s="146"/>
    </row>
    <row r="250" spans="11:31" ht="14.25">
      <c r="K250" s="146"/>
      <c r="L250" s="146"/>
      <c r="M250" s="146"/>
      <c r="N250" s="146"/>
      <c r="O250" s="146"/>
      <c r="P250" s="146"/>
      <c r="Q250" s="146"/>
      <c r="R250" s="146"/>
      <c r="S250" s="146"/>
      <c r="T250" s="146"/>
      <c r="U250" s="146"/>
      <c r="V250" s="146"/>
      <c r="W250" s="146"/>
      <c r="X250" s="146"/>
      <c r="Y250" s="146"/>
      <c r="Z250" s="146"/>
      <c r="AA250" s="146"/>
      <c r="AB250" s="146"/>
      <c r="AC250" s="146"/>
      <c r="AD250" s="146"/>
      <c r="AE250" s="146"/>
    </row>
    <row r="251" spans="11:31" ht="14.25">
      <c r="K251" s="146"/>
      <c r="L251" s="146"/>
      <c r="M251" s="146"/>
      <c r="N251" s="146"/>
      <c r="O251" s="146"/>
      <c r="P251" s="146"/>
      <c r="Q251" s="146"/>
      <c r="R251" s="146"/>
      <c r="S251" s="146"/>
      <c r="T251" s="146"/>
      <c r="U251" s="146"/>
      <c r="V251" s="146"/>
      <c r="W251" s="146"/>
      <c r="X251" s="146"/>
      <c r="Y251" s="146"/>
      <c r="Z251" s="146"/>
      <c r="AA251" s="146"/>
      <c r="AB251" s="146"/>
      <c r="AC251" s="146"/>
      <c r="AD251" s="146"/>
      <c r="AE251" s="146"/>
    </row>
    <row r="252" spans="11:31" ht="14.25">
      <c r="K252" s="146"/>
      <c r="L252" s="146"/>
      <c r="M252" s="146"/>
      <c r="N252" s="146"/>
      <c r="O252" s="146"/>
      <c r="P252" s="146"/>
      <c r="Q252" s="146"/>
      <c r="R252" s="146"/>
      <c r="S252" s="146"/>
      <c r="T252" s="146"/>
      <c r="U252" s="146"/>
      <c r="V252" s="146"/>
      <c r="W252" s="146"/>
      <c r="X252" s="146"/>
      <c r="Y252" s="146"/>
      <c r="Z252" s="146"/>
      <c r="AA252" s="146"/>
      <c r="AB252" s="146"/>
      <c r="AC252" s="146"/>
      <c r="AD252" s="146"/>
      <c r="AE252" s="146"/>
    </row>
    <row r="253" spans="11:31" ht="14.25">
      <c r="K253" s="146"/>
      <c r="L253" s="146"/>
      <c r="M253" s="146"/>
      <c r="N253" s="146"/>
      <c r="O253" s="146"/>
      <c r="P253" s="146"/>
      <c r="Q253" s="146"/>
      <c r="R253" s="146"/>
      <c r="S253" s="146"/>
      <c r="T253" s="146"/>
      <c r="U253" s="146"/>
      <c r="V253" s="146"/>
      <c r="W253" s="146"/>
      <c r="X253" s="146"/>
      <c r="Y253" s="146"/>
      <c r="Z253" s="146"/>
      <c r="AA253" s="146"/>
      <c r="AB253" s="146"/>
      <c r="AC253" s="146"/>
      <c r="AD253" s="146"/>
      <c r="AE253" s="146"/>
    </row>
    <row r="254" spans="11:31" ht="14.25">
      <c r="K254" s="146"/>
      <c r="L254" s="146"/>
      <c r="M254" s="146"/>
      <c r="N254" s="146"/>
      <c r="O254" s="146"/>
      <c r="P254" s="146"/>
      <c r="Q254" s="146"/>
      <c r="R254" s="146"/>
      <c r="S254" s="146"/>
      <c r="T254" s="146"/>
      <c r="U254" s="146"/>
      <c r="V254" s="146"/>
      <c r="W254" s="146"/>
      <c r="X254" s="146"/>
      <c r="Y254" s="146"/>
      <c r="Z254" s="146"/>
      <c r="AA254" s="146"/>
      <c r="AB254" s="146"/>
      <c r="AC254" s="146"/>
      <c r="AD254" s="146"/>
      <c r="AE254" s="146"/>
    </row>
    <row r="255" spans="11:31" ht="14.25">
      <c r="K255" s="146"/>
      <c r="L255" s="146"/>
      <c r="M255" s="146"/>
      <c r="N255" s="146"/>
      <c r="O255" s="146"/>
      <c r="P255" s="146"/>
      <c r="Q255" s="146"/>
      <c r="R255" s="146"/>
      <c r="S255" s="146"/>
      <c r="T255" s="146"/>
      <c r="U255" s="146"/>
      <c r="V255" s="146"/>
      <c r="W255" s="146"/>
      <c r="X255" s="146"/>
      <c r="Y255" s="146"/>
      <c r="Z255" s="146"/>
      <c r="AA255" s="146"/>
      <c r="AB255" s="146"/>
      <c r="AC255" s="146"/>
      <c r="AD255" s="146"/>
      <c r="AE255" s="146"/>
    </row>
    <row r="256" spans="11:31" ht="14.25">
      <c r="K256" s="146"/>
      <c r="L256" s="146"/>
      <c r="M256" s="146"/>
      <c r="N256" s="146"/>
      <c r="O256" s="146"/>
      <c r="P256" s="146"/>
      <c r="Q256" s="146"/>
      <c r="R256" s="146"/>
      <c r="S256" s="146"/>
      <c r="T256" s="146"/>
      <c r="U256" s="146"/>
      <c r="V256" s="146"/>
      <c r="W256" s="146"/>
      <c r="X256" s="146"/>
      <c r="Y256" s="146"/>
      <c r="Z256" s="146"/>
      <c r="AA256" s="146"/>
      <c r="AB256" s="146"/>
      <c r="AC256" s="146"/>
      <c r="AD256" s="146"/>
      <c r="AE256" s="146"/>
    </row>
    <row r="257" spans="11:31" ht="14.25">
      <c r="K257" s="146"/>
      <c r="L257" s="146"/>
      <c r="M257" s="146"/>
      <c r="N257" s="146"/>
      <c r="O257" s="146"/>
      <c r="P257" s="146"/>
      <c r="Q257" s="146"/>
      <c r="R257" s="146"/>
      <c r="S257" s="146"/>
      <c r="T257" s="146"/>
      <c r="U257" s="146"/>
      <c r="V257" s="146"/>
      <c r="W257" s="146"/>
      <c r="X257" s="146"/>
      <c r="Y257" s="146"/>
      <c r="Z257" s="146"/>
      <c r="AA257" s="146"/>
      <c r="AB257" s="146"/>
      <c r="AC257" s="146"/>
      <c r="AD257" s="146"/>
      <c r="AE257" s="146"/>
    </row>
    <row r="258" spans="11:31" ht="14.25">
      <c r="K258" s="146"/>
      <c r="L258" s="146"/>
      <c r="M258" s="146"/>
      <c r="N258" s="146"/>
      <c r="O258" s="146"/>
      <c r="P258" s="146"/>
      <c r="Q258" s="146"/>
      <c r="R258" s="146"/>
      <c r="S258" s="146"/>
      <c r="T258" s="146"/>
      <c r="U258" s="146"/>
      <c r="V258" s="146"/>
      <c r="W258" s="146"/>
      <c r="X258" s="146"/>
      <c r="Y258" s="146"/>
      <c r="Z258" s="146"/>
      <c r="AA258" s="146"/>
      <c r="AB258" s="146"/>
      <c r="AC258" s="146"/>
      <c r="AD258" s="146"/>
      <c r="AE258" s="146"/>
    </row>
    <row r="259" spans="11:31" ht="14.25">
      <c r="K259" s="146"/>
      <c r="L259" s="146"/>
      <c r="M259" s="146"/>
      <c r="N259" s="146"/>
      <c r="O259" s="146"/>
      <c r="P259" s="146"/>
      <c r="Q259" s="146"/>
      <c r="R259" s="146"/>
      <c r="S259" s="146"/>
      <c r="T259" s="146"/>
      <c r="U259" s="146"/>
      <c r="V259" s="146"/>
      <c r="W259" s="146"/>
      <c r="X259" s="146"/>
      <c r="Y259" s="146"/>
      <c r="Z259" s="146"/>
      <c r="AA259" s="146"/>
      <c r="AB259" s="146"/>
      <c r="AC259" s="146"/>
      <c r="AD259" s="146"/>
      <c r="AE259" s="146"/>
    </row>
    <row r="260" spans="11:31" ht="14.25">
      <c r="K260" s="146"/>
      <c r="L260" s="146"/>
      <c r="M260" s="146"/>
      <c r="N260" s="146"/>
      <c r="O260" s="146"/>
      <c r="P260" s="146"/>
      <c r="Q260" s="146"/>
      <c r="R260" s="146"/>
      <c r="S260" s="146"/>
      <c r="T260" s="146"/>
      <c r="U260" s="146"/>
      <c r="V260" s="146"/>
      <c r="W260" s="146"/>
      <c r="X260" s="146"/>
      <c r="Y260" s="146"/>
      <c r="Z260" s="146"/>
      <c r="AA260" s="146"/>
      <c r="AB260" s="146"/>
      <c r="AC260" s="146"/>
      <c r="AD260" s="146"/>
      <c r="AE260" s="146"/>
    </row>
    <row r="261" spans="11:31" ht="14.25">
      <c r="K261" s="146"/>
      <c r="L261" s="146"/>
      <c r="M261" s="146"/>
      <c r="N261" s="146"/>
      <c r="O261" s="146"/>
      <c r="P261" s="146"/>
      <c r="Q261" s="146"/>
      <c r="R261" s="146"/>
      <c r="S261" s="146"/>
      <c r="T261" s="146"/>
      <c r="U261" s="146"/>
      <c r="V261" s="146"/>
      <c r="W261" s="146"/>
      <c r="X261" s="146"/>
      <c r="Y261" s="146"/>
      <c r="Z261" s="146"/>
      <c r="AA261" s="146"/>
      <c r="AB261" s="146"/>
      <c r="AC261" s="146"/>
      <c r="AD261" s="146"/>
      <c r="AE261" s="146"/>
    </row>
    <row r="262" spans="11:31" ht="14.25">
      <c r="K262" s="146"/>
      <c r="L262" s="146"/>
      <c r="M262" s="146"/>
      <c r="N262" s="146"/>
      <c r="O262" s="146"/>
      <c r="P262" s="146"/>
      <c r="Q262" s="146"/>
      <c r="R262" s="146"/>
      <c r="S262" s="146"/>
      <c r="T262" s="146"/>
      <c r="U262" s="146"/>
      <c r="V262" s="146"/>
      <c r="W262" s="146"/>
      <c r="X262" s="146"/>
      <c r="Y262" s="146"/>
      <c r="Z262" s="146"/>
      <c r="AA262" s="146"/>
      <c r="AB262" s="146"/>
      <c r="AC262" s="146"/>
      <c r="AD262" s="146"/>
      <c r="AE262" s="146"/>
    </row>
    <row r="263" spans="11:31" ht="14.25">
      <c r="K263" s="146"/>
      <c r="L263" s="146"/>
      <c r="M263" s="146"/>
      <c r="N263" s="146"/>
      <c r="O263" s="146"/>
      <c r="P263" s="146"/>
      <c r="Q263" s="146"/>
      <c r="R263" s="146"/>
      <c r="S263" s="146"/>
      <c r="T263" s="146"/>
      <c r="U263" s="146"/>
      <c r="V263" s="146"/>
      <c r="W263" s="146"/>
      <c r="X263" s="146"/>
      <c r="Y263" s="146"/>
      <c r="Z263" s="146"/>
      <c r="AA263" s="146"/>
      <c r="AB263" s="146"/>
      <c r="AC263" s="146"/>
      <c r="AD263" s="146"/>
      <c r="AE263" s="146"/>
    </row>
    <row r="264" spans="11:31" ht="14.25">
      <c r="K264" s="146"/>
      <c r="L264" s="146"/>
      <c r="M264" s="146"/>
      <c r="N264" s="146"/>
      <c r="O264" s="146"/>
      <c r="P264" s="146"/>
      <c r="Q264" s="146"/>
      <c r="R264" s="146"/>
      <c r="S264" s="146"/>
      <c r="T264" s="146"/>
      <c r="U264" s="146"/>
      <c r="V264" s="146"/>
      <c r="W264" s="146"/>
      <c r="X264" s="146"/>
      <c r="Y264" s="146"/>
      <c r="Z264" s="146"/>
      <c r="AA264" s="146"/>
      <c r="AB264" s="146"/>
      <c r="AC264" s="146"/>
      <c r="AD264" s="146"/>
      <c r="AE264" s="146"/>
    </row>
    <row r="265" spans="11:31" ht="14.25">
      <c r="K265" s="146"/>
      <c r="L265" s="146"/>
      <c r="M265" s="146"/>
      <c r="N265" s="146"/>
      <c r="O265" s="146"/>
      <c r="P265" s="146"/>
      <c r="Q265" s="146"/>
      <c r="R265" s="146"/>
      <c r="S265" s="146"/>
      <c r="T265" s="146"/>
      <c r="U265" s="146"/>
      <c r="V265" s="146"/>
      <c r="W265" s="146"/>
      <c r="X265" s="146"/>
      <c r="Y265" s="146"/>
      <c r="Z265" s="146"/>
      <c r="AA265" s="146"/>
      <c r="AB265" s="146"/>
      <c r="AC265" s="146"/>
      <c r="AD265" s="146"/>
      <c r="AE265" s="146"/>
    </row>
    <row r="266" spans="11:31" ht="14.25">
      <c r="K266" s="146"/>
      <c r="L266" s="146"/>
      <c r="M266" s="146"/>
      <c r="N266" s="146"/>
      <c r="O266" s="146"/>
      <c r="P266" s="146"/>
      <c r="Q266" s="146"/>
      <c r="R266" s="146"/>
      <c r="S266" s="146"/>
      <c r="T266" s="146"/>
      <c r="U266" s="146"/>
      <c r="V266" s="146"/>
      <c r="W266" s="146"/>
      <c r="X266" s="146"/>
      <c r="Y266" s="146"/>
      <c r="Z266" s="146"/>
      <c r="AA266" s="146"/>
      <c r="AB266" s="146"/>
      <c r="AC266" s="146"/>
      <c r="AD266" s="146"/>
      <c r="AE266" s="146"/>
    </row>
    <row r="267" spans="11:31" ht="14.25">
      <c r="K267" s="146"/>
      <c r="L267" s="146"/>
      <c r="M267" s="146"/>
      <c r="N267" s="146"/>
      <c r="O267" s="146"/>
      <c r="P267" s="146"/>
      <c r="Q267" s="146"/>
      <c r="R267" s="146"/>
      <c r="S267" s="146"/>
      <c r="T267" s="146"/>
      <c r="U267" s="146"/>
      <c r="V267" s="146"/>
      <c r="W267" s="146"/>
      <c r="X267" s="146"/>
      <c r="Y267" s="146"/>
      <c r="Z267" s="146"/>
      <c r="AA267" s="146"/>
      <c r="AB267" s="146"/>
      <c r="AC267" s="146"/>
      <c r="AD267" s="146"/>
      <c r="AE267" s="146"/>
    </row>
    <row r="268" spans="11:31" ht="14.25">
      <c r="K268" s="146"/>
      <c r="L268" s="146"/>
      <c r="M268" s="146"/>
      <c r="N268" s="146"/>
      <c r="O268" s="146"/>
      <c r="P268" s="146"/>
      <c r="Q268" s="146"/>
      <c r="R268" s="146"/>
      <c r="S268" s="146"/>
      <c r="T268" s="146"/>
      <c r="U268" s="146"/>
      <c r="V268" s="146"/>
      <c r="W268" s="146"/>
      <c r="X268" s="146"/>
      <c r="Y268" s="146"/>
      <c r="Z268" s="146"/>
      <c r="AA268" s="146"/>
      <c r="AB268" s="146"/>
      <c r="AC268" s="146"/>
      <c r="AD268" s="146"/>
      <c r="AE268" s="146"/>
    </row>
    <row r="269" spans="11:31" ht="14.25">
      <c r="K269" s="146"/>
      <c r="L269" s="146"/>
      <c r="M269" s="146"/>
      <c r="N269" s="146"/>
      <c r="O269" s="146"/>
      <c r="P269" s="146"/>
      <c r="Q269" s="146"/>
      <c r="R269" s="146"/>
      <c r="S269" s="146"/>
      <c r="T269" s="146"/>
      <c r="U269" s="146"/>
      <c r="V269" s="146"/>
      <c r="W269" s="146"/>
      <c r="X269" s="146"/>
      <c r="Y269" s="146"/>
      <c r="Z269" s="146"/>
      <c r="AA269" s="146"/>
      <c r="AB269" s="146"/>
      <c r="AC269" s="146"/>
      <c r="AD269" s="146"/>
      <c r="AE269" s="146"/>
    </row>
    <row r="270" spans="11:31" ht="14.25">
      <c r="K270" s="146"/>
      <c r="L270" s="146"/>
      <c r="M270" s="146"/>
      <c r="N270" s="146"/>
      <c r="O270" s="146"/>
      <c r="P270" s="146"/>
      <c r="Q270" s="146"/>
      <c r="R270" s="146"/>
      <c r="S270" s="146"/>
      <c r="T270" s="146"/>
      <c r="U270" s="146"/>
      <c r="V270" s="146"/>
      <c r="W270" s="146"/>
      <c r="X270" s="146"/>
      <c r="Y270" s="146"/>
      <c r="Z270" s="146"/>
      <c r="AA270" s="146"/>
      <c r="AB270" s="146"/>
      <c r="AC270" s="146"/>
      <c r="AD270" s="146"/>
      <c r="AE270" s="146"/>
    </row>
    <row r="271" spans="11:31" ht="14.25">
      <c r="K271" s="146"/>
      <c r="L271" s="146"/>
      <c r="M271" s="146"/>
      <c r="N271" s="146"/>
      <c r="O271" s="146"/>
      <c r="P271" s="146"/>
      <c r="Q271" s="146"/>
      <c r="R271" s="146"/>
      <c r="S271" s="146"/>
      <c r="T271" s="146"/>
      <c r="U271" s="146"/>
      <c r="V271" s="146"/>
      <c r="W271" s="146"/>
      <c r="X271" s="146"/>
      <c r="Y271" s="146"/>
      <c r="Z271" s="146"/>
      <c r="AA271" s="146"/>
      <c r="AB271" s="146"/>
      <c r="AC271" s="146"/>
      <c r="AD271" s="146"/>
      <c r="AE271" s="146"/>
    </row>
    <row r="272" spans="11:31" ht="14.25">
      <c r="K272" s="146"/>
      <c r="L272" s="146"/>
      <c r="M272" s="146"/>
      <c r="N272" s="146"/>
      <c r="O272" s="146"/>
      <c r="P272" s="146"/>
      <c r="Q272" s="146"/>
      <c r="R272" s="146"/>
      <c r="S272" s="146"/>
      <c r="T272" s="146"/>
      <c r="U272" s="146"/>
      <c r="V272" s="146"/>
      <c r="W272" s="146"/>
      <c r="X272" s="146"/>
      <c r="Y272" s="146"/>
      <c r="Z272" s="146"/>
      <c r="AA272" s="146"/>
      <c r="AB272" s="146"/>
      <c r="AC272" s="146"/>
      <c r="AD272" s="146"/>
      <c r="AE272" s="146"/>
    </row>
    <row r="273" spans="11:31" ht="14.25">
      <c r="K273" s="146"/>
      <c r="L273" s="146"/>
      <c r="M273" s="146"/>
      <c r="N273" s="146"/>
      <c r="O273" s="146"/>
      <c r="P273" s="146"/>
      <c r="Q273" s="146"/>
      <c r="R273" s="146"/>
      <c r="S273" s="146"/>
      <c r="T273" s="146"/>
      <c r="U273" s="146"/>
      <c r="V273" s="146"/>
      <c r="W273" s="146"/>
      <c r="X273" s="146"/>
      <c r="Y273" s="146"/>
      <c r="Z273" s="146"/>
      <c r="AA273" s="146"/>
      <c r="AB273" s="146"/>
      <c r="AC273" s="146"/>
      <c r="AD273" s="146"/>
      <c r="AE273" s="146"/>
    </row>
    <row r="274" spans="11:31" ht="14.25">
      <c r="K274" s="146"/>
      <c r="L274" s="146"/>
      <c r="M274" s="146"/>
      <c r="N274" s="146"/>
      <c r="O274" s="146"/>
      <c r="P274" s="146"/>
      <c r="Q274" s="146"/>
      <c r="R274" s="146"/>
      <c r="S274" s="146"/>
      <c r="T274" s="146"/>
      <c r="U274" s="146"/>
      <c r="V274" s="146"/>
      <c r="W274" s="146"/>
      <c r="X274" s="146"/>
      <c r="Y274" s="146"/>
      <c r="Z274" s="146"/>
      <c r="AA274" s="146"/>
      <c r="AB274" s="146"/>
      <c r="AC274" s="146"/>
      <c r="AD274" s="146"/>
      <c r="AE274" s="146"/>
    </row>
    <row r="275" spans="11:31" ht="14.25">
      <c r="K275" s="146"/>
      <c r="L275" s="146"/>
      <c r="M275" s="146"/>
      <c r="N275" s="146"/>
      <c r="O275" s="146"/>
      <c r="P275" s="146"/>
      <c r="Q275" s="146"/>
      <c r="R275" s="146"/>
      <c r="S275" s="146"/>
      <c r="T275" s="146"/>
      <c r="U275" s="146"/>
      <c r="V275" s="146"/>
      <c r="W275" s="146"/>
      <c r="X275" s="146"/>
      <c r="Y275" s="146"/>
      <c r="Z275" s="146"/>
      <c r="AA275" s="146"/>
      <c r="AB275" s="146"/>
      <c r="AC275" s="146"/>
      <c r="AD275" s="146"/>
      <c r="AE275" s="146"/>
    </row>
    <row r="276" spans="11:31" ht="14.25">
      <c r="K276" s="146"/>
      <c r="L276" s="146"/>
      <c r="M276" s="146"/>
      <c r="N276" s="146"/>
      <c r="O276" s="146"/>
      <c r="P276" s="146"/>
      <c r="Q276" s="146"/>
      <c r="R276" s="146"/>
      <c r="S276" s="146"/>
      <c r="T276" s="146"/>
      <c r="U276" s="146"/>
      <c r="V276" s="146"/>
      <c r="W276" s="146"/>
      <c r="X276" s="146"/>
      <c r="Y276" s="146"/>
      <c r="Z276" s="146"/>
      <c r="AA276" s="146"/>
      <c r="AB276" s="146"/>
      <c r="AC276" s="146"/>
      <c r="AD276" s="146"/>
      <c r="AE276" s="146"/>
    </row>
    <row r="277" spans="11:31" ht="14.25">
      <c r="K277" s="146"/>
      <c r="L277" s="146"/>
      <c r="M277" s="146"/>
      <c r="N277" s="146"/>
      <c r="O277" s="146"/>
      <c r="P277" s="146"/>
      <c r="Q277" s="146"/>
      <c r="R277" s="146"/>
      <c r="S277" s="146"/>
      <c r="T277" s="146"/>
      <c r="U277" s="146"/>
      <c r="V277" s="146"/>
      <c r="W277" s="146"/>
      <c r="X277" s="146"/>
      <c r="Y277" s="146"/>
      <c r="Z277" s="146"/>
      <c r="AA277" s="146"/>
      <c r="AB277" s="146"/>
      <c r="AC277" s="146"/>
      <c r="AD277" s="146"/>
      <c r="AE277" s="146"/>
    </row>
    <row r="278" spans="11:31" ht="14.25">
      <c r="K278" s="146"/>
      <c r="L278" s="146"/>
      <c r="M278" s="146"/>
      <c r="N278" s="146"/>
      <c r="O278" s="146"/>
      <c r="P278" s="146"/>
      <c r="Q278" s="146"/>
      <c r="R278" s="146"/>
      <c r="S278" s="146"/>
      <c r="T278" s="146"/>
      <c r="U278" s="146"/>
      <c r="V278" s="146"/>
      <c r="W278" s="146"/>
      <c r="X278" s="146"/>
      <c r="Y278" s="146"/>
      <c r="Z278" s="146"/>
      <c r="AA278" s="146"/>
      <c r="AB278" s="146"/>
      <c r="AC278" s="146"/>
      <c r="AD278" s="146"/>
      <c r="AE278" s="146"/>
    </row>
    <row r="279" spans="11:31" ht="14.25">
      <c r="K279" s="146"/>
      <c r="L279" s="146"/>
      <c r="M279" s="146"/>
      <c r="N279" s="146"/>
      <c r="O279" s="146"/>
      <c r="P279" s="146"/>
      <c r="Q279" s="146"/>
      <c r="R279" s="146"/>
      <c r="S279" s="146"/>
      <c r="T279" s="146"/>
      <c r="U279" s="146"/>
      <c r="V279" s="146"/>
      <c r="W279" s="146"/>
      <c r="X279" s="146"/>
      <c r="Y279" s="146"/>
      <c r="Z279" s="146"/>
      <c r="AA279" s="146"/>
      <c r="AB279" s="146"/>
      <c r="AC279" s="146"/>
      <c r="AD279" s="146"/>
      <c r="AE279" s="146"/>
    </row>
    <row r="280" spans="11:31" ht="14.25">
      <c r="K280" s="146"/>
      <c r="L280" s="146"/>
      <c r="M280" s="146"/>
      <c r="N280" s="146"/>
      <c r="O280" s="146"/>
      <c r="P280" s="146"/>
      <c r="Q280" s="146"/>
      <c r="R280" s="146"/>
      <c r="S280" s="146"/>
      <c r="T280" s="146"/>
      <c r="U280" s="146"/>
      <c r="V280" s="146"/>
      <c r="W280" s="146"/>
      <c r="X280" s="146"/>
      <c r="Y280" s="146"/>
      <c r="Z280" s="146"/>
      <c r="AA280" s="146"/>
      <c r="AB280" s="146"/>
      <c r="AC280" s="146"/>
      <c r="AD280" s="146"/>
      <c r="AE280" s="146"/>
    </row>
    <row r="281" spans="11:31" ht="14.25">
      <c r="K281" s="146"/>
      <c r="L281" s="146"/>
      <c r="M281" s="146"/>
      <c r="N281" s="146"/>
      <c r="O281" s="146"/>
      <c r="P281" s="146"/>
      <c r="Q281" s="146"/>
      <c r="R281" s="146"/>
      <c r="S281" s="146"/>
      <c r="T281" s="146"/>
      <c r="U281" s="146"/>
      <c r="V281" s="146"/>
      <c r="W281" s="146"/>
      <c r="X281" s="146"/>
      <c r="Y281" s="146"/>
      <c r="Z281" s="146"/>
      <c r="AA281" s="146"/>
      <c r="AB281" s="146"/>
      <c r="AC281" s="146"/>
      <c r="AD281" s="146"/>
      <c r="AE281" s="146"/>
    </row>
    <row r="282" spans="11:31" ht="14.25">
      <c r="K282" s="146"/>
      <c r="L282" s="146"/>
      <c r="M282" s="146"/>
      <c r="N282" s="146"/>
      <c r="O282" s="146"/>
      <c r="P282" s="146"/>
      <c r="Q282" s="146"/>
      <c r="R282" s="146"/>
      <c r="S282" s="146"/>
      <c r="T282" s="146"/>
      <c r="U282" s="146"/>
      <c r="V282" s="146"/>
      <c r="W282" s="146"/>
      <c r="X282" s="146"/>
      <c r="Y282" s="146"/>
      <c r="Z282" s="146"/>
      <c r="AA282" s="146"/>
      <c r="AB282" s="146"/>
      <c r="AC282" s="146"/>
      <c r="AD282" s="146"/>
      <c r="AE282" s="146"/>
    </row>
    <row r="283" spans="11:31" ht="14.25">
      <c r="K283" s="146"/>
      <c r="L283" s="146"/>
      <c r="M283" s="146"/>
      <c r="N283" s="146"/>
      <c r="O283" s="146"/>
      <c r="P283" s="146"/>
      <c r="Q283" s="146"/>
      <c r="R283" s="146"/>
      <c r="S283" s="146"/>
      <c r="T283" s="146"/>
      <c r="U283" s="146"/>
      <c r="V283" s="146"/>
      <c r="W283" s="146"/>
      <c r="X283" s="146"/>
      <c r="Y283" s="146"/>
      <c r="Z283" s="146"/>
      <c r="AA283" s="146"/>
      <c r="AB283" s="146"/>
      <c r="AC283" s="146"/>
      <c r="AD283" s="146"/>
      <c r="AE283" s="146"/>
    </row>
    <row r="284" spans="11:31" ht="14.25">
      <c r="K284" s="146"/>
      <c r="L284" s="146"/>
      <c r="M284" s="146"/>
      <c r="N284" s="146"/>
      <c r="O284" s="146"/>
      <c r="P284" s="146"/>
      <c r="Q284" s="146"/>
      <c r="R284" s="146"/>
      <c r="S284" s="146"/>
      <c r="T284" s="146"/>
      <c r="U284" s="146"/>
      <c r="V284" s="146"/>
      <c r="W284" s="146"/>
      <c r="X284" s="146"/>
      <c r="Y284" s="146"/>
      <c r="Z284" s="146"/>
      <c r="AA284" s="146"/>
      <c r="AB284" s="146"/>
      <c r="AC284" s="146"/>
      <c r="AD284" s="146"/>
      <c r="AE284" s="146"/>
    </row>
    <row r="285" spans="11:31" ht="14.25">
      <c r="K285" s="146"/>
      <c r="L285" s="146"/>
      <c r="M285" s="146"/>
      <c r="N285" s="146"/>
      <c r="O285" s="146"/>
      <c r="P285" s="146"/>
      <c r="Q285" s="146"/>
      <c r="R285" s="146"/>
      <c r="S285" s="146"/>
      <c r="T285" s="146"/>
      <c r="U285" s="146"/>
      <c r="V285" s="146"/>
      <c r="W285" s="146"/>
      <c r="X285" s="146"/>
      <c r="Y285" s="146"/>
      <c r="Z285" s="146"/>
      <c r="AA285" s="146"/>
      <c r="AB285" s="146"/>
      <c r="AC285" s="146"/>
      <c r="AD285" s="146"/>
      <c r="AE285" s="146"/>
    </row>
    <row r="286" spans="11:31" ht="14.25">
      <c r="K286" s="146"/>
      <c r="L286" s="146"/>
      <c r="M286" s="146"/>
      <c r="N286" s="146"/>
      <c r="O286" s="146"/>
      <c r="P286" s="146"/>
      <c r="Q286" s="146"/>
      <c r="R286" s="146"/>
      <c r="S286" s="146"/>
      <c r="T286" s="146"/>
      <c r="U286" s="146"/>
      <c r="V286" s="146"/>
      <c r="W286" s="146"/>
      <c r="X286" s="146"/>
      <c r="Y286" s="146"/>
      <c r="Z286" s="146"/>
      <c r="AA286" s="146"/>
      <c r="AB286" s="146"/>
      <c r="AC286" s="146"/>
      <c r="AD286" s="146"/>
      <c r="AE286" s="146"/>
    </row>
    <row r="287" spans="11:31" ht="14.25">
      <c r="K287" s="146"/>
      <c r="L287" s="146"/>
      <c r="M287" s="146"/>
      <c r="N287" s="146"/>
      <c r="O287" s="146"/>
      <c r="P287" s="146"/>
      <c r="Q287" s="146"/>
      <c r="R287" s="146"/>
      <c r="S287" s="146"/>
      <c r="T287" s="146"/>
      <c r="U287" s="146"/>
      <c r="V287" s="146"/>
      <c r="W287" s="146"/>
      <c r="X287" s="146"/>
      <c r="Y287" s="146"/>
      <c r="Z287" s="146"/>
      <c r="AA287" s="146"/>
      <c r="AB287" s="146"/>
      <c r="AC287" s="146"/>
      <c r="AD287" s="146"/>
      <c r="AE287" s="146"/>
    </row>
    <row r="288" spans="11:31" ht="14.25">
      <c r="K288" s="146"/>
      <c r="L288" s="146"/>
      <c r="M288" s="146"/>
      <c r="N288" s="146"/>
      <c r="O288" s="146"/>
      <c r="P288" s="146"/>
      <c r="Q288" s="146"/>
      <c r="R288" s="146"/>
      <c r="S288" s="146"/>
      <c r="T288" s="146"/>
      <c r="U288" s="146"/>
      <c r="V288" s="146"/>
      <c r="W288" s="146"/>
      <c r="X288" s="146"/>
      <c r="Y288" s="146"/>
      <c r="Z288" s="146"/>
      <c r="AA288" s="146"/>
      <c r="AB288" s="146"/>
      <c r="AC288" s="146"/>
      <c r="AD288" s="146"/>
      <c r="AE288" s="146"/>
    </row>
    <row r="289" spans="11:31" ht="14.25">
      <c r="K289" s="146"/>
      <c r="L289" s="146"/>
      <c r="M289" s="146"/>
      <c r="N289" s="146"/>
      <c r="O289" s="146"/>
      <c r="P289" s="146"/>
      <c r="Q289" s="146"/>
      <c r="R289" s="146"/>
      <c r="S289" s="146"/>
      <c r="T289" s="146"/>
      <c r="U289" s="146"/>
      <c r="V289" s="146"/>
      <c r="W289" s="146"/>
      <c r="X289" s="146"/>
      <c r="Y289" s="146"/>
      <c r="Z289" s="146"/>
      <c r="AA289" s="146"/>
      <c r="AB289" s="146"/>
      <c r="AC289" s="146"/>
      <c r="AD289" s="146"/>
      <c r="AE289" s="146"/>
    </row>
    <row r="290" spans="11:31" ht="14.25">
      <c r="K290" s="146"/>
      <c r="L290" s="146"/>
      <c r="M290" s="146"/>
      <c r="N290" s="146"/>
      <c r="O290" s="146"/>
      <c r="P290" s="146"/>
      <c r="Q290" s="146"/>
      <c r="R290" s="146"/>
      <c r="S290" s="146"/>
      <c r="T290" s="146"/>
      <c r="U290" s="146"/>
      <c r="V290" s="146"/>
      <c r="W290" s="146"/>
      <c r="X290" s="146"/>
      <c r="Y290" s="146"/>
      <c r="Z290" s="146"/>
      <c r="AA290" s="146"/>
      <c r="AB290" s="146"/>
      <c r="AC290" s="146"/>
      <c r="AD290" s="146"/>
      <c r="AE290" s="146"/>
    </row>
    <row r="291" spans="11:31" ht="14.25">
      <c r="K291" s="146"/>
      <c r="L291" s="146"/>
      <c r="M291" s="146"/>
      <c r="N291" s="146"/>
      <c r="O291" s="146"/>
      <c r="P291" s="146"/>
      <c r="Q291" s="146"/>
      <c r="R291" s="146"/>
      <c r="S291" s="146"/>
      <c r="T291" s="146"/>
      <c r="U291" s="146"/>
      <c r="V291" s="146"/>
      <c r="W291" s="146"/>
      <c r="X291" s="146"/>
      <c r="Y291" s="146"/>
      <c r="Z291" s="146"/>
      <c r="AA291" s="146"/>
      <c r="AB291" s="146"/>
      <c r="AC291" s="146"/>
      <c r="AD291" s="146"/>
      <c r="AE291" s="146"/>
    </row>
    <row r="292" spans="11:31" ht="14.25">
      <c r="K292" s="146"/>
      <c r="L292" s="146"/>
      <c r="M292" s="146"/>
      <c r="N292" s="146"/>
      <c r="O292" s="146"/>
      <c r="P292" s="146"/>
      <c r="Q292" s="146"/>
      <c r="R292" s="146"/>
      <c r="S292" s="146"/>
      <c r="T292" s="146"/>
      <c r="U292" s="146"/>
      <c r="V292" s="146"/>
      <c r="W292" s="146"/>
      <c r="X292" s="146"/>
      <c r="Y292" s="146"/>
      <c r="Z292" s="146"/>
      <c r="AA292" s="146"/>
      <c r="AB292" s="146"/>
      <c r="AC292" s="146"/>
      <c r="AD292" s="146"/>
      <c r="AE292" s="146"/>
    </row>
    <row r="293" spans="11:31" ht="14.25">
      <c r="K293" s="146"/>
      <c r="L293" s="146"/>
      <c r="M293" s="146"/>
      <c r="N293" s="146"/>
      <c r="O293" s="146"/>
      <c r="P293" s="146"/>
      <c r="Q293" s="146"/>
      <c r="R293" s="146"/>
      <c r="S293" s="146"/>
      <c r="T293" s="146"/>
      <c r="U293" s="146"/>
      <c r="V293" s="146"/>
      <c r="W293" s="146"/>
      <c r="X293" s="146"/>
      <c r="Y293" s="146"/>
      <c r="Z293" s="146"/>
      <c r="AA293" s="146"/>
      <c r="AB293" s="146"/>
      <c r="AC293" s="146"/>
      <c r="AD293" s="146"/>
      <c r="AE293" s="146"/>
    </row>
    <row r="294" spans="11:31" ht="14.25">
      <c r="K294" s="146"/>
      <c r="L294" s="146"/>
      <c r="M294" s="146"/>
      <c r="N294" s="146"/>
      <c r="O294" s="146"/>
      <c r="P294" s="146"/>
      <c r="Q294" s="146"/>
      <c r="R294" s="146"/>
      <c r="S294" s="146"/>
      <c r="T294" s="146"/>
      <c r="U294" s="146"/>
      <c r="V294" s="146"/>
      <c r="W294" s="146"/>
      <c r="X294" s="146"/>
      <c r="Y294" s="146"/>
      <c r="Z294" s="146"/>
      <c r="AA294" s="146"/>
      <c r="AB294" s="146"/>
      <c r="AC294" s="146"/>
      <c r="AD294" s="146"/>
      <c r="AE294" s="146"/>
    </row>
    <row r="295" spans="11:31" ht="14.25">
      <c r="K295" s="146"/>
      <c r="L295" s="146"/>
      <c r="M295" s="146"/>
      <c r="N295" s="146"/>
      <c r="O295" s="146"/>
      <c r="P295" s="146"/>
      <c r="Q295" s="146"/>
      <c r="R295" s="146"/>
      <c r="S295" s="146"/>
      <c r="T295" s="146"/>
      <c r="U295" s="146"/>
      <c r="V295" s="146"/>
      <c r="W295" s="146"/>
      <c r="X295" s="146"/>
      <c r="Y295" s="146"/>
      <c r="Z295" s="146"/>
      <c r="AA295" s="146"/>
      <c r="AB295" s="146"/>
      <c r="AC295" s="146"/>
      <c r="AD295" s="146"/>
      <c r="AE295" s="146"/>
    </row>
    <row r="296" spans="11:31" ht="14.25">
      <c r="K296" s="146"/>
      <c r="L296" s="146"/>
      <c r="M296" s="146"/>
      <c r="N296" s="146"/>
      <c r="O296" s="146"/>
      <c r="P296" s="146"/>
      <c r="Q296" s="146"/>
      <c r="R296" s="146"/>
      <c r="S296" s="146"/>
      <c r="T296" s="146"/>
      <c r="U296" s="146"/>
      <c r="V296" s="146"/>
      <c r="W296" s="146"/>
      <c r="X296" s="146"/>
      <c r="Y296" s="146"/>
      <c r="Z296" s="146"/>
      <c r="AA296" s="146"/>
      <c r="AB296" s="146"/>
      <c r="AC296" s="146"/>
      <c r="AD296" s="146"/>
      <c r="AE296" s="146"/>
    </row>
    <row r="297" spans="11:31" ht="14.25">
      <c r="K297" s="146"/>
      <c r="L297" s="146"/>
      <c r="M297" s="146"/>
      <c r="N297" s="146"/>
      <c r="O297" s="146"/>
      <c r="P297" s="146"/>
      <c r="Q297" s="146"/>
      <c r="R297" s="146"/>
      <c r="S297" s="146"/>
      <c r="T297" s="146"/>
      <c r="U297" s="146"/>
      <c r="V297" s="146"/>
      <c r="W297" s="146"/>
      <c r="X297" s="146"/>
      <c r="Y297" s="146"/>
      <c r="Z297" s="146"/>
      <c r="AA297" s="146"/>
      <c r="AB297" s="146"/>
      <c r="AC297" s="146"/>
      <c r="AD297" s="146"/>
      <c r="AE297" s="146"/>
    </row>
    <row r="298" spans="11:31" ht="14.25">
      <c r="K298" s="146"/>
      <c r="L298" s="146"/>
      <c r="M298" s="146"/>
      <c r="N298" s="146"/>
      <c r="O298" s="146"/>
      <c r="P298" s="146"/>
      <c r="Q298" s="146"/>
      <c r="R298" s="146"/>
      <c r="S298" s="146"/>
      <c r="T298" s="146"/>
      <c r="U298" s="146"/>
      <c r="V298" s="146"/>
      <c r="W298" s="146"/>
      <c r="X298" s="146"/>
      <c r="Y298" s="146"/>
      <c r="Z298" s="146"/>
      <c r="AA298" s="146"/>
      <c r="AB298" s="146"/>
      <c r="AC298" s="146"/>
      <c r="AD298" s="146"/>
      <c r="AE298" s="146"/>
    </row>
    <row r="299" spans="11:31" ht="14.25">
      <c r="K299" s="146"/>
      <c r="L299" s="146"/>
      <c r="M299" s="146"/>
      <c r="N299" s="146"/>
      <c r="O299" s="146"/>
      <c r="P299" s="146"/>
      <c r="Q299" s="146"/>
      <c r="R299" s="146"/>
      <c r="S299" s="146"/>
      <c r="T299" s="146"/>
      <c r="U299" s="146"/>
      <c r="V299" s="146"/>
      <c r="W299" s="146"/>
      <c r="X299" s="146"/>
      <c r="Y299" s="146"/>
      <c r="Z299" s="146"/>
      <c r="AA299" s="146"/>
      <c r="AB299" s="146"/>
      <c r="AC299" s="146"/>
      <c r="AD299" s="146"/>
      <c r="AE299" s="146"/>
    </row>
    <row r="300" spans="11:31" ht="14.25">
      <c r="K300" s="146"/>
      <c r="L300" s="146"/>
      <c r="M300" s="146"/>
      <c r="N300" s="146"/>
      <c r="O300" s="146"/>
      <c r="P300" s="146"/>
      <c r="Q300" s="146"/>
      <c r="R300" s="146"/>
      <c r="S300" s="146"/>
      <c r="T300" s="146"/>
      <c r="U300" s="146"/>
      <c r="V300" s="146"/>
      <c r="W300" s="146"/>
      <c r="X300" s="146"/>
      <c r="Y300" s="146"/>
      <c r="Z300" s="146"/>
      <c r="AA300" s="146"/>
      <c r="AB300" s="146"/>
      <c r="AC300" s="146"/>
      <c r="AD300" s="146"/>
      <c r="AE300" s="146"/>
    </row>
    <row r="301" spans="11:31" ht="14.25">
      <c r="K301" s="146"/>
      <c r="L301" s="146"/>
      <c r="M301" s="146"/>
      <c r="N301" s="146"/>
      <c r="O301" s="146"/>
      <c r="P301" s="146"/>
      <c r="Q301" s="146"/>
      <c r="R301" s="146"/>
      <c r="S301" s="146"/>
      <c r="T301" s="146"/>
      <c r="U301" s="146"/>
      <c r="V301" s="146"/>
      <c r="W301" s="146"/>
      <c r="X301" s="146"/>
      <c r="Y301" s="146"/>
      <c r="Z301" s="146"/>
      <c r="AA301" s="146"/>
      <c r="AB301" s="146"/>
      <c r="AC301" s="146"/>
      <c r="AD301" s="146"/>
      <c r="AE301" s="146"/>
    </row>
    <row r="302" spans="11:31" ht="14.25">
      <c r="K302" s="146"/>
      <c r="L302" s="146"/>
      <c r="M302" s="146"/>
      <c r="N302" s="146"/>
      <c r="O302" s="146"/>
      <c r="P302" s="146"/>
      <c r="Q302" s="146"/>
      <c r="R302" s="146"/>
      <c r="S302" s="146"/>
      <c r="T302" s="146"/>
      <c r="U302" s="146"/>
      <c r="V302" s="146"/>
      <c r="W302" s="146"/>
      <c r="X302" s="146"/>
      <c r="Y302" s="146"/>
      <c r="Z302" s="146"/>
      <c r="AA302" s="146"/>
      <c r="AB302" s="146"/>
      <c r="AC302" s="146"/>
      <c r="AD302" s="146"/>
      <c r="AE302" s="146"/>
    </row>
    <row r="303" spans="11:31" ht="14.25">
      <c r="K303" s="146"/>
      <c r="L303" s="146"/>
      <c r="M303" s="146"/>
      <c r="N303" s="146"/>
      <c r="O303" s="146"/>
      <c r="P303" s="146"/>
      <c r="Q303" s="146"/>
      <c r="R303" s="146"/>
      <c r="S303" s="146"/>
      <c r="T303" s="146"/>
      <c r="U303" s="146"/>
      <c r="V303" s="146"/>
      <c r="W303" s="146"/>
      <c r="X303" s="146"/>
      <c r="Y303" s="146"/>
      <c r="Z303" s="146"/>
      <c r="AA303" s="146"/>
      <c r="AB303" s="146"/>
      <c r="AC303" s="146"/>
      <c r="AD303" s="146"/>
      <c r="AE303" s="146"/>
    </row>
    <row r="304" spans="11:31" ht="14.25">
      <c r="K304" s="146"/>
      <c r="L304" s="146"/>
      <c r="M304" s="146"/>
      <c r="N304" s="146"/>
      <c r="O304" s="146"/>
      <c r="P304" s="146"/>
      <c r="Q304" s="146"/>
      <c r="R304" s="146"/>
      <c r="S304" s="146"/>
      <c r="T304" s="146"/>
      <c r="U304" s="146"/>
      <c r="V304" s="146"/>
      <c r="W304" s="146"/>
      <c r="X304" s="146"/>
      <c r="Y304" s="146"/>
      <c r="Z304" s="146"/>
      <c r="AA304" s="146"/>
      <c r="AB304" s="146"/>
      <c r="AC304" s="146"/>
      <c r="AD304" s="146"/>
      <c r="AE304" s="146"/>
    </row>
    <row r="305" spans="11:31" ht="14.25">
      <c r="K305" s="146"/>
      <c r="L305" s="146"/>
      <c r="M305" s="146"/>
      <c r="N305" s="146"/>
      <c r="O305" s="146"/>
      <c r="P305" s="146"/>
      <c r="Q305" s="146"/>
      <c r="R305" s="146"/>
      <c r="S305" s="146"/>
      <c r="T305" s="146"/>
      <c r="U305" s="146"/>
      <c r="V305" s="146"/>
      <c r="W305" s="146"/>
      <c r="X305" s="146"/>
      <c r="Y305" s="146"/>
      <c r="Z305" s="146"/>
      <c r="AA305" s="146"/>
      <c r="AB305" s="146"/>
      <c r="AC305" s="146"/>
      <c r="AD305" s="146"/>
      <c r="AE305" s="146"/>
    </row>
    <row r="306" spans="11:31" ht="14.25">
      <c r="K306" s="146"/>
      <c r="L306" s="146"/>
      <c r="M306" s="146"/>
      <c r="N306" s="146"/>
      <c r="O306" s="146"/>
      <c r="P306" s="146"/>
      <c r="Q306" s="146"/>
      <c r="R306" s="146"/>
      <c r="S306" s="146"/>
      <c r="T306" s="146"/>
      <c r="U306" s="146"/>
      <c r="V306" s="146"/>
      <c r="W306" s="146"/>
      <c r="X306" s="146"/>
      <c r="Y306" s="146"/>
      <c r="Z306" s="146"/>
      <c r="AA306" s="146"/>
      <c r="AB306" s="146"/>
      <c r="AC306" s="146"/>
      <c r="AD306" s="146"/>
      <c r="AE306" s="146"/>
    </row>
    <row r="307" spans="11:31" ht="14.25">
      <c r="K307" s="146"/>
      <c r="L307" s="146"/>
      <c r="M307" s="146"/>
      <c r="N307" s="146"/>
      <c r="O307" s="146"/>
      <c r="P307" s="146"/>
      <c r="Q307" s="146"/>
      <c r="R307" s="146"/>
      <c r="S307" s="146"/>
      <c r="T307" s="146"/>
      <c r="U307" s="146"/>
      <c r="V307" s="146"/>
      <c r="W307" s="146"/>
      <c r="X307" s="146"/>
      <c r="Y307" s="146"/>
      <c r="Z307" s="146"/>
      <c r="AA307" s="146"/>
      <c r="AB307" s="146"/>
      <c r="AC307" s="146"/>
      <c r="AD307" s="146"/>
      <c r="AE307" s="146"/>
    </row>
    <row r="308" spans="11:31" ht="14.25">
      <c r="K308" s="146"/>
      <c r="L308" s="146"/>
      <c r="M308" s="146"/>
      <c r="N308" s="146"/>
      <c r="O308" s="146"/>
      <c r="P308" s="146"/>
      <c r="Q308" s="146"/>
      <c r="R308" s="146"/>
      <c r="S308" s="146"/>
      <c r="T308" s="146"/>
      <c r="U308" s="146"/>
      <c r="V308" s="146"/>
      <c r="W308" s="146"/>
      <c r="X308" s="146"/>
      <c r="Y308" s="146"/>
      <c r="Z308" s="146"/>
      <c r="AA308" s="146"/>
      <c r="AB308" s="146"/>
      <c r="AC308" s="146"/>
      <c r="AD308" s="146"/>
      <c r="AE308" s="146"/>
    </row>
    <row r="309" spans="11:31" ht="14.25">
      <c r="K309" s="146"/>
      <c r="L309" s="146"/>
      <c r="M309" s="146"/>
      <c r="N309" s="146"/>
      <c r="O309" s="146"/>
      <c r="P309" s="146"/>
      <c r="Q309" s="146"/>
      <c r="R309" s="146"/>
      <c r="S309" s="146"/>
      <c r="T309" s="146"/>
      <c r="U309" s="146"/>
      <c r="V309" s="146"/>
      <c r="W309" s="146"/>
      <c r="X309" s="146"/>
      <c r="Y309" s="146"/>
      <c r="Z309" s="146"/>
      <c r="AA309" s="146"/>
      <c r="AB309" s="146"/>
      <c r="AC309" s="146"/>
      <c r="AD309" s="146"/>
      <c r="AE309" s="146"/>
    </row>
    <row r="310" spans="11:31" ht="14.25">
      <c r="K310" s="146"/>
      <c r="L310" s="146"/>
      <c r="M310" s="146"/>
      <c r="N310" s="146"/>
      <c r="O310" s="146"/>
      <c r="P310" s="146"/>
      <c r="Q310" s="146"/>
      <c r="R310" s="146"/>
      <c r="S310" s="146"/>
      <c r="T310" s="146"/>
      <c r="U310" s="146"/>
      <c r="V310" s="146"/>
      <c r="W310" s="146"/>
      <c r="X310" s="146"/>
      <c r="Y310" s="146"/>
      <c r="Z310" s="146"/>
      <c r="AA310" s="146"/>
      <c r="AB310" s="146"/>
      <c r="AC310" s="146"/>
      <c r="AD310" s="146"/>
      <c r="AE310" s="146"/>
    </row>
    <row r="311" spans="11:31" ht="14.25">
      <c r="K311" s="146"/>
      <c r="L311" s="146"/>
      <c r="M311" s="146"/>
      <c r="N311" s="146"/>
      <c r="O311" s="146"/>
      <c r="P311" s="146"/>
      <c r="Q311" s="146"/>
      <c r="R311" s="146"/>
      <c r="S311" s="146"/>
      <c r="T311" s="146"/>
      <c r="U311" s="146"/>
      <c r="V311" s="146"/>
      <c r="W311" s="146"/>
      <c r="X311" s="146"/>
      <c r="Y311" s="146"/>
      <c r="Z311" s="146"/>
      <c r="AA311" s="146"/>
      <c r="AB311" s="146"/>
      <c r="AC311" s="146"/>
      <c r="AD311" s="146"/>
      <c r="AE311" s="146"/>
    </row>
    <row r="312" spans="11:31" ht="14.25">
      <c r="K312" s="146"/>
      <c r="L312" s="146"/>
      <c r="M312" s="146"/>
      <c r="N312" s="146"/>
      <c r="O312" s="146"/>
      <c r="P312" s="146"/>
      <c r="Q312" s="146"/>
      <c r="R312" s="146"/>
      <c r="S312" s="146"/>
      <c r="T312" s="146"/>
      <c r="U312" s="146"/>
      <c r="V312" s="146"/>
      <c r="W312" s="146"/>
      <c r="X312" s="146"/>
      <c r="Y312" s="146"/>
      <c r="Z312" s="146"/>
      <c r="AA312" s="146"/>
      <c r="AB312" s="146"/>
      <c r="AC312" s="146"/>
      <c r="AD312" s="146"/>
      <c r="AE312" s="146"/>
    </row>
    <row r="313" spans="11:31" ht="14.25">
      <c r="K313" s="146"/>
      <c r="L313" s="146"/>
      <c r="M313" s="146"/>
      <c r="N313" s="146"/>
      <c r="O313" s="146"/>
      <c r="P313" s="146"/>
      <c r="Q313" s="146"/>
      <c r="R313" s="146"/>
      <c r="S313" s="146"/>
      <c r="T313" s="146"/>
      <c r="U313" s="146"/>
      <c r="V313" s="146"/>
      <c r="W313" s="146"/>
      <c r="X313" s="146"/>
      <c r="Y313" s="146"/>
      <c r="Z313" s="146"/>
      <c r="AA313" s="146"/>
      <c r="AB313" s="146"/>
      <c r="AC313" s="146"/>
      <c r="AD313" s="146"/>
      <c r="AE313" s="146"/>
    </row>
    <row r="314" spans="11:31" ht="14.25">
      <c r="K314" s="146"/>
      <c r="L314" s="146"/>
      <c r="M314" s="146"/>
      <c r="N314" s="146"/>
      <c r="O314" s="146"/>
      <c r="P314" s="146"/>
      <c r="Q314" s="146"/>
      <c r="R314" s="146"/>
      <c r="S314" s="146"/>
      <c r="T314" s="146"/>
      <c r="U314" s="146"/>
      <c r="V314" s="146"/>
      <c r="W314" s="146"/>
      <c r="X314" s="146"/>
      <c r="Y314" s="146"/>
      <c r="Z314" s="146"/>
      <c r="AA314" s="146"/>
      <c r="AB314" s="146"/>
      <c r="AC314" s="146"/>
      <c r="AD314" s="146"/>
      <c r="AE314" s="146"/>
    </row>
    <row r="315" spans="11:31" ht="14.25">
      <c r="K315" s="146"/>
      <c r="L315" s="146"/>
      <c r="M315" s="146"/>
      <c r="N315" s="146"/>
      <c r="O315" s="146"/>
      <c r="P315" s="146"/>
      <c r="Q315" s="146"/>
      <c r="R315" s="146"/>
      <c r="S315" s="146"/>
      <c r="T315" s="146"/>
      <c r="U315" s="146"/>
      <c r="V315" s="146"/>
      <c r="W315" s="146"/>
      <c r="X315" s="146"/>
      <c r="Y315" s="146"/>
      <c r="Z315" s="146"/>
      <c r="AA315" s="146"/>
      <c r="AB315" s="146"/>
      <c r="AC315" s="146"/>
      <c r="AD315" s="146"/>
      <c r="AE315" s="146"/>
    </row>
    <row r="316" spans="11:31" ht="14.25">
      <c r="K316" s="146"/>
      <c r="L316" s="146"/>
      <c r="M316" s="146"/>
      <c r="N316" s="146"/>
      <c r="O316" s="146"/>
      <c r="P316" s="146"/>
      <c r="Q316" s="146"/>
      <c r="R316" s="146"/>
      <c r="S316" s="146"/>
      <c r="T316" s="146"/>
      <c r="U316" s="146"/>
      <c r="V316" s="146"/>
      <c r="W316" s="146"/>
      <c r="X316" s="146"/>
      <c r="Y316" s="146"/>
      <c r="Z316" s="146"/>
      <c r="AA316" s="146"/>
      <c r="AB316" s="146"/>
      <c r="AC316" s="146"/>
      <c r="AD316" s="146"/>
      <c r="AE316" s="146"/>
    </row>
    <row r="317" spans="11:31" ht="14.25">
      <c r="K317" s="146"/>
      <c r="L317" s="146"/>
      <c r="M317" s="146"/>
      <c r="N317" s="146"/>
      <c r="O317" s="146"/>
      <c r="P317" s="146"/>
      <c r="Q317" s="146"/>
      <c r="R317" s="146"/>
      <c r="S317" s="146"/>
      <c r="T317" s="146"/>
      <c r="U317" s="146"/>
      <c r="V317" s="146"/>
      <c r="W317" s="146"/>
      <c r="X317" s="146"/>
      <c r="Y317" s="146"/>
      <c r="Z317" s="146"/>
      <c r="AA317" s="146"/>
      <c r="AB317" s="146"/>
      <c r="AC317" s="146"/>
      <c r="AD317" s="146"/>
      <c r="AE317" s="146"/>
    </row>
    <row r="318" spans="11:31" ht="14.25">
      <c r="K318" s="146"/>
      <c r="L318" s="146"/>
      <c r="M318" s="146"/>
      <c r="N318" s="146"/>
      <c r="O318" s="146"/>
      <c r="P318" s="146"/>
      <c r="Q318" s="146"/>
      <c r="R318" s="146"/>
      <c r="S318" s="146"/>
      <c r="T318" s="146"/>
      <c r="U318" s="146"/>
      <c r="V318" s="146"/>
      <c r="W318" s="146"/>
      <c r="X318" s="146"/>
      <c r="Y318" s="146"/>
      <c r="Z318" s="146"/>
      <c r="AA318" s="146"/>
      <c r="AB318" s="146"/>
      <c r="AC318" s="146"/>
      <c r="AD318" s="146"/>
      <c r="AE318" s="146"/>
    </row>
    <row r="319" spans="11:31" ht="14.25">
      <c r="K319" s="146"/>
      <c r="L319" s="146"/>
      <c r="M319" s="146"/>
      <c r="N319" s="146"/>
      <c r="O319" s="146"/>
      <c r="P319" s="146"/>
      <c r="Q319" s="146"/>
      <c r="R319" s="146"/>
      <c r="S319" s="146"/>
      <c r="T319" s="146"/>
      <c r="U319" s="146"/>
      <c r="V319" s="146"/>
      <c r="W319" s="146"/>
      <c r="X319" s="146"/>
      <c r="Y319" s="146"/>
      <c r="Z319" s="146"/>
      <c r="AA319" s="146"/>
      <c r="AB319" s="146"/>
      <c r="AC319" s="146"/>
      <c r="AD319" s="146"/>
      <c r="AE319" s="146"/>
    </row>
    <row r="320" spans="11:31" ht="14.25">
      <c r="K320" s="146"/>
      <c r="L320" s="146"/>
      <c r="M320" s="146"/>
      <c r="N320" s="146"/>
      <c r="O320" s="146"/>
      <c r="P320" s="146"/>
      <c r="Q320" s="146"/>
      <c r="R320" s="146"/>
      <c r="S320" s="146"/>
      <c r="T320" s="146"/>
      <c r="U320" s="146"/>
      <c r="V320" s="146"/>
      <c r="W320" s="146"/>
      <c r="X320" s="146"/>
      <c r="Y320" s="146"/>
      <c r="Z320" s="146"/>
      <c r="AA320" s="146"/>
      <c r="AB320" s="146"/>
      <c r="AC320" s="146"/>
      <c r="AD320" s="146"/>
      <c r="AE320" s="146"/>
    </row>
    <row r="321" spans="11:31" ht="14.25">
      <c r="K321" s="146"/>
      <c r="L321" s="146"/>
      <c r="M321" s="146"/>
      <c r="N321" s="146"/>
      <c r="O321" s="146"/>
      <c r="P321" s="146"/>
      <c r="Q321" s="146"/>
      <c r="R321" s="146"/>
      <c r="S321" s="146"/>
      <c r="T321" s="146"/>
      <c r="U321" s="146"/>
      <c r="V321" s="146"/>
      <c r="W321" s="146"/>
      <c r="X321" s="146"/>
      <c r="Y321" s="146"/>
      <c r="Z321" s="146"/>
      <c r="AA321" s="146"/>
      <c r="AB321" s="146"/>
      <c r="AC321" s="146"/>
      <c r="AD321" s="146"/>
      <c r="AE321" s="146"/>
    </row>
    <row r="322" spans="11:31" ht="14.25">
      <c r="K322" s="146"/>
      <c r="L322" s="146"/>
      <c r="M322" s="146"/>
      <c r="N322" s="146"/>
      <c r="O322" s="146"/>
      <c r="P322" s="146"/>
      <c r="Q322" s="146"/>
      <c r="R322" s="146"/>
      <c r="S322" s="146"/>
      <c r="T322" s="146"/>
      <c r="U322" s="146"/>
      <c r="V322" s="146"/>
      <c r="W322" s="146"/>
      <c r="X322" s="146"/>
      <c r="Y322" s="146"/>
      <c r="Z322" s="146"/>
      <c r="AA322" s="146"/>
      <c r="AB322" s="146"/>
      <c r="AC322" s="146"/>
      <c r="AD322" s="146"/>
      <c r="AE322" s="146"/>
    </row>
    <row r="323" spans="11:31" ht="14.25">
      <c r="K323" s="146"/>
      <c r="L323" s="146"/>
      <c r="M323" s="146"/>
      <c r="N323" s="146"/>
      <c r="O323" s="146"/>
      <c r="P323" s="146"/>
      <c r="Q323" s="146"/>
      <c r="R323" s="146"/>
      <c r="S323" s="146"/>
      <c r="T323" s="146"/>
      <c r="U323" s="146"/>
      <c r="V323" s="146"/>
      <c r="W323" s="146"/>
      <c r="X323" s="146"/>
      <c r="Y323" s="146"/>
      <c r="Z323" s="146"/>
      <c r="AA323" s="146"/>
      <c r="AB323" s="146"/>
      <c r="AC323" s="146"/>
      <c r="AD323" s="146"/>
      <c r="AE323" s="146"/>
    </row>
    <row r="324" spans="11:31" ht="14.25">
      <c r="K324" s="146"/>
      <c r="L324" s="146"/>
      <c r="M324" s="146"/>
      <c r="N324" s="146"/>
      <c r="O324" s="146"/>
      <c r="P324" s="146"/>
      <c r="Q324" s="146"/>
      <c r="R324" s="146"/>
      <c r="S324" s="146"/>
      <c r="T324" s="146"/>
      <c r="U324" s="146"/>
      <c r="V324" s="146"/>
      <c r="W324" s="146"/>
      <c r="X324" s="146"/>
      <c r="Y324" s="146"/>
      <c r="Z324" s="146"/>
      <c r="AA324" s="146"/>
      <c r="AB324" s="146"/>
      <c r="AC324" s="146"/>
      <c r="AD324" s="146"/>
      <c r="AE324" s="146"/>
    </row>
    <row r="325" spans="11:31" ht="14.25">
      <c r="K325" s="146"/>
      <c r="L325" s="146"/>
      <c r="M325" s="146"/>
      <c r="N325" s="146"/>
      <c r="O325" s="146"/>
      <c r="P325" s="146"/>
      <c r="Q325" s="146"/>
      <c r="R325" s="146"/>
      <c r="S325" s="146"/>
      <c r="T325" s="146"/>
      <c r="U325" s="146"/>
      <c r="V325" s="146"/>
      <c r="W325" s="146"/>
      <c r="X325" s="146"/>
      <c r="Y325" s="146"/>
      <c r="Z325" s="146"/>
      <c r="AA325" s="146"/>
      <c r="AB325" s="146"/>
      <c r="AC325" s="146"/>
      <c r="AD325" s="146"/>
      <c r="AE325" s="146"/>
    </row>
    <row r="326" spans="11:31" ht="14.25">
      <c r="K326" s="146"/>
      <c r="L326" s="146"/>
      <c r="M326" s="146"/>
      <c r="N326" s="146"/>
      <c r="O326" s="146"/>
      <c r="P326" s="146"/>
      <c r="Q326" s="146"/>
      <c r="R326" s="146"/>
      <c r="S326" s="146"/>
      <c r="T326" s="146"/>
      <c r="U326" s="146"/>
      <c r="V326" s="146"/>
      <c r="W326" s="146"/>
      <c r="X326" s="146"/>
      <c r="Y326" s="146"/>
      <c r="Z326" s="146"/>
      <c r="AA326" s="146"/>
      <c r="AB326" s="146"/>
      <c r="AC326" s="146"/>
      <c r="AD326" s="146"/>
      <c r="AE326" s="146"/>
    </row>
    <row r="327" spans="11:31" ht="14.25">
      <c r="K327" s="146"/>
      <c r="L327" s="146"/>
      <c r="M327" s="146"/>
      <c r="N327" s="146"/>
      <c r="O327" s="146"/>
      <c r="P327" s="146"/>
      <c r="Q327" s="146"/>
      <c r="R327" s="146"/>
      <c r="S327" s="146"/>
      <c r="T327" s="146"/>
      <c r="U327" s="146"/>
      <c r="V327" s="146"/>
      <c r="W327" s="146"/>
      <c r="X327" s="146"/>
      <c r="Y327" s="146"/>
      <c r="Z327" s="146"/>
      <c r="AA327" s="146"/>
      <c r="AB327" s="146"/>
      <c r="AC327" s="146"/>
      <c r="AD327" s="146"/>
      <c r="AE327" s="146"/>
    </row>
    <row r="328" spans="11:31" ht="14.25">
      <c r="K328" s="146"/>
      <c r="L328" s="146"/>
      <c r="M328" s="146"/>
      <c r="N328" s="146"/>
      <c r="O328" s="146"/>
      <c r="P328" s="146"/>
      <c r="Q328" s="146"/>
      <c r="R328" s="146"/>
      <c r="S328" s="146"/>
      <c r="T328" s="146"/>
      <c r="U328" s="146"/>
      <c r="V328" s="146"/>
      <c r="W328" s="146"/>
      <c r="X328" s="146"/>
      <c r="Y328" s="146"/>
      <c r="Z328" s="146"/>
      <c r="AA328" s="146"/>
      <c r="AB328" s="146"/>
      <c r="AC328" s="146"/>
      <c r="AD328" s="146"/>
      <c r="AE328" s="146"/>
    </row>
    <row r="329" spans="11:31" ht="14.25">
      <c r="K329" s="146"/>
      <c r="L329" s="146"/>
      <c r="M329" s="146"/>
      <c r="N329" s="146"/>
      <c r="O329" s="146"/>
      <c r="P329" s="146"/>
      <c r="Q329" s="146"/>
      <c r="R329" s="146"/>
      <c r="S329" s="146"/>
      <c r="T329" s="146"/>
      <c r="U329" s="146"/>
      <c r="V329" s="146"/>
      <c r="W329" s="146"/>
      <c r="X329" s="146"/>
      <c r="Y329" s="146"/>
      <c r="Z329" s="146"/>
      <c r="AA329" s="146"/>
      <c r="AB329" s="146"/>
      <c r="AC329" s="146"/>
      <c r="AD329" s="146"/>
      <c r="AE329" s="146"/>
    </row>
    <row r="330" spans="11:31" ht="14.25">
      <c r="K330" s="146"/>
      <c r="L330" s="146"/>
      <c r="M330" s="146"/>
      <c r="N330" s="146"/>
      <c r="O330" s="146"/>
      <c r="P330" s="146"/>
      <c r="Q330" s="146"/>
      <c r="R330" s="146"/>
      <c r="S330" s="146"/>
      <c r="T330" s="146"/>
      <c r="U330" s="146"/>
      <c r="V330" s="146"/>
      <c r="W330" s="146"/>
      <c r="X330" s="146"/>
      <c r="Y330" s="146"/>
      <c r="Z330" s="146"/>
      <c r="AA330" s="146"/>
      <c r="AB330" s="146"/>
      <c r="AC330" s="146"/>
      <c r="AD330" s="146"/>
      <c r="AE330" s="146"/>
    </row>
    <row r="331" spans="11:31" ht="14.25">
      <c r="K331" s="146"/>
      <c r="L331" s="146"/>
      <c r="M331" s="146"/>
      <c r="N331" s="146"/>
      <c r="O331" s="146"/>
      <c r="P331" s="146"/>
      <c r="Q331" s="146"/>
      <c r="R331" s="146"/>
      <c r="S331" s="146"/>
      <c r="T331" s="146"/>
      <c r="U331" s="146"/>
      <c r="V331" s="146"/>
      <c r="W331" s="146"/>
      <c r="X331" s="146"/>
      <c r="Y331" s="146"/>
      <c r="Z331" s="146"/>
      <c r="AA331" s="146"/>
      <c r="AB331" s="146"/>
      <c r="AC331" s="146"/>
      <c r="AD331" s="146"/>
      <c r="AE331" s="146"/>
    </row>
    <row r="332" spans="11:31" ht="14.25">
      <c r="K332" s="146"/>
      <c r="L332" s="146"/>
      <c r="M332" s="146"/>
      <c r="N332" s="146"/>
      <c r="O332" s="146"/>
      <c r="P332" s="146"/>
      <c r="Q332" s="146"/>
      <c r="R332" s="146"/>
      <c r="S332" s="146"/>
      <c r="T332" s="146"/>
      <c r="U332" s="146"/>
      <c r="V332" s="146"/>
      <c r="W332" s="146"/>
      <c r="X332" s="146"/>
      <c r="Y332" s="146"/>
      <c r="Z332" s="146"/>
      <c r="AA332" s="146"/>
      <c r="AB332" s="146"/>
      <c r="AC332" s="146"/>
      <c r="AD332" s="146"/>
      <c r="AE332" s="146"/>
    </row>
    <row r="333" spans="11:31" ht="14.25">
      <c r="K333" s="146"/>
      <c r="L333" s="146"/>
      <c r="M333" s="146"/>
      <c r="N333" s="146"/>
      <c r="O333" s="146"/>
      <c r="P333" s="146"/>
      <c r="Q333" s="146"/>
      <c r="R333" s="146"/>
      <c r="S333" s="146"/>
      <c r="T333" s="146"/>
      <c r="U333" s="146"/>
      <c r="V333" s="146"/>
      <c r="W333" s="146"/>
      <c r="X333" s="146"/>
      <c r="Y333" s="146"/>
      <c r="Z333" s="146"/>
      <c r="AA333" s="146"/>
      <c r="AB333" s="146"/>
      <c r="AC333" s="146"/>
      <c r="AD333" s="146"/>
      <c r="AE333" s="146"/>
    </row>
    <row r="334" spans="11:31" ht="14.25">
      <c r="K334" s="146"/>
      <c r="L334" s="146"/>
      <c r="M334" s="146"/>
      <c r="N334" s="146"/>
      <c r="O334" s="146"/>
      <c r="P334" s="146"/>
      <c r="Q334" s="146"/>
      <c r="R334" s="146"/>
      <c r="S334" s="146"/>
      <c r="T334" s="146"/>
      <c r="U334" s="146"/>
      <c r="V334" s="146"/>
      <c r="W334" s="146"/>
      <c r="X334" s="146"/>
      <c r="Y334" s="146"/>
      <c r="Z334" s="146"/>
      <c r="AA334" s="146"/>
      <c r="AB334" s="146"/>
      <c r="AC334" s="146"/>
      <c r="AD334" s="146"/>
      <c r="AE334" s="146"/>
    </row>
    <row r="335" spans="11:31" ht="14.25">
      <c r="K335" s="146"/>
      <c r="L335" s="146"/>
      <c r="M335" s="146"/>
      <c r="N335" s="146"/>
      <c r="O335" s="146"/>
      <c r="P335" s="146"/>
      <c r="Q335" s="146"/>
      <c r="R335" s="146"/>
      <c r="S335" s="146"/>
      <c r="T335" s="146"/>
      <c r="U335" s="146"/>
      <c r="V335" s="146"/>
      <c r="W335" s="146"/>
      <c r="X335" s="146"/>
      <c r="Y335" s="146"/>
      <c r="Z335" s="146"/>
      <c r="AA335" s="146"/>
      <c r="AB335" s="146"/>
      <c r="AC335" s="146"/>
      <c r="AD335" s="146"/>
      <c r="AE335" s="146"/>
    </row>
    <row r="336" spans="11:31" ht="14.25">
      <c r="K336" s="146"/>
      <c r="L336" s="146"/>
      <c r="M336" s="146"/>
      <c r="N336" s="146"/>
      <c r="O336" s="146"/>
      <c r="P336" s="146"/>
      <c r="Q336" s="146"/>
      <c r="R336" s="146"/>
      <c r="S336" s="146"/>
      <c r="T336" s="146"/>
      <c r="U336" s="146"/>
      <c r="V336" s="146"/>
      <c r="W336" s="146"/>
      <c r="X336" s="146"/>
      <c r="Y336" s="146"/>
      <c r="Z336" s="146"/>
      <c r="AA336" s="146"/>
      <c r="AB336" s="146"/>
      <c r="AC336" s="146"/>
      <c r="AD336" s="146"/>
      <c r="AE336" s="146"/>
    </row>
    <row r="337" spans="11:31" ht="14.25">
      <c r="K337" s="146"/>
      <c r="L337" s="146"/>
      <c r="M337" s="146"/>
      <c r="N337" s="146"/>
      <c r="O337" s="146"/>
      <c r="P337" s="146"/>
      <c r="Q337" s="146"/>
      <c r="R337" s="146"/>
      <c r="S337" s="146"/>
      <c r="T337" s="146"/>
      <c r="U337" s="146"/>
      <c r="V337" s="146"/>
      <c r="W337" s="146"/>
      <c r="X337" s="146"/>
      <c r="Y337" s="146"/>
      <c r="Z337" s="146"/>
      <c r="AA337" s="146"/>
      <c r="AB337" s="146"/>
      <c r="AC337" s="146"/>
      <c r="AD337" s="146"/>
      <c r="AE337" s="146"/>
    </row>
    <row r="338" spans="11:31" ht="14.25">
      <c r="K338" s="146"/>
      <c r="L338" s="146"/>
      <c r="M338" s="146"/>
      <c r="N338" s="146"/>
      <c r="O338" s="146"/>
      <c r="P338" s="146"/>
      <c r="Q338" s="146"/>
      <c r="R338" s="146"/>
      <c r="S338" s="146"/>
      <c r="T338" s="146"/>
      <c r="U338" s="146"/>
      <c r="V338" s="146"/>
      <c r="W338" s="146"/>
      <c r="X338" s="146"/>
      <c r="Y338" s="146"/>
      <c r="Z338" s="146"/>
      <c r="AA338" s="146"/>
      <c r="AB338" s="146"/>
      <c r="AC338" s="146"/>
      <c r="AD338" s="146"/>
      <c r="AE338" s="146"/>
    </row>
    <row r="339" spans="11:31" ht="14.25">
      <c r="K339" s="146"/>
      <c r="L339" s="146"/>
      <c r="M339" s="146"/>
      <c r="N339" s="146"/>
      <c r="O339" s="146"/>
      <c r="P339" s="146"/>
      <c r="Q339" s="146"/>
      <c r="R339" s="146"/>
      <c r="S339" s="146"/>
      <c r="T339" s="146"/>
      <c r="U339" s="146"/>
      <c r="V339" s="146"/>
      <c r="W339" s="146"/>
      <c r="X339" s="146"/>
      <c r="Y339" s="146"/>
      <c r="Z339" s="146"/>
      <c r="AA339" s="146"/>
      <c r="AB339" s="146"/>
      <c r="AC339" s="146"/>
      <c r="AD339" s="146"/>
      <c r="AE339" s="146"/>
    </row>
    <row r="340" spans="11:31" ht="14.25">
      <c r="K340" s="146"/>
      <c r="L340" s="146"/>
      <c r="M340" s="146"/>
      <c r="N340" s="146"/>
      <c r="O340" s="146"/>
      <c r="P340" s="146"/>
      <c r="Q340" s="146"/>
      <c r="R340" s="146"/>
      <c r="S340" s="146"/>
      <c r="T340" s="146"/>
      <c r="U340" s="146"/>
      <c r="V340" s="146"/>
      <c r="W340" s="146"/>
      <c r="X340" s="146"/>
      <c r="Y340" s="146"/>
      <c r="Z340" s="146"/>
      <c r="AA340" s="146"/>
      <c r="AB340" s="146"/>
      <c r="AC340" s="146"/>
      <c r="AD340" s="146"/>
      <c r="AE340" s="146"/>
    </row>
    <row r="341" spans="11:31" ht="14.25">
      <c r="K341" s="146"/>
      <c r="L341" s="146"/>
      <c r="M341" s="146"/>
      <c r="N341" s="146"/>
      <c r="O341" s="146"/>
      <c r="P341" s="146"/>
      <c r="Q341" s="146"/>
      <c r="R341" s="146"/>
      <c r="S341" s="146"/>
      <c r="T341" s="146"/>
      <c r="U341" s="146"/>
      <c r="V341" s="146"/>
      <c r="W341" s="146"/>
      <c r="X341" s="146"/>
      <c r="Y341" s="146"/>
      <c r="Z341" s="146"/>
      <c r="AA341" s="146"/>
      <c r="AB341" s="146"/>
      <c r="AC341" s="146"/>
      <c r="AD341" s="146"/>
      <c r="AE341" s="146"/>
    </row>
    <row r="342" spans="11:31" ht="14.25">
      <c r="K342" s="146"/>
      <c r="L342" s="146"/>
      <c r="M342" s="146"/>
      <c r="N342" s="146"/>
      <c r="O342" s="146"/>
      <c r="P342" s="146"/>
      <c r="Q342" s="146"/>
      <c r="R342" s="146"/>
      <c r="S342" s="146"/>
      <c r="T342" s="146"/>
      <c r="U342" s="146"/>
      <c r="V342" s="146"/>
      <c r="W342" s="146"/>
      <c r="X342" s="146"/>
      <c r="Y342" s="146"/>
      <c r="Z342" s="146"/>
      <c r="AA342" s="146"/>
      <c r="AB342" s="146"/>
      <c r="AC342" s="146"/>
      <c r="AD342" s="146"/>
      <c r="AE342" s="146"/>
    </row>
    <row r="343" spans="11:31" ht="14.25">
      <c r="K343" s="146"/>
      <c r="L343" s="146"/>
      <c r="M343" s="146"/>
      <c r="N343" s="146"/>
      <c r="O343" s="146"/>
      <c r="P343" s="146"/>
      <c r="Q343" s="146"/>
      <c r="R343" s="146"/>
      <c r="S343" s="146"/>
      <c r="T343" s="146"/>
      <c r="U343" s="146"/>
      <c r="V343" s="146"/>
      <c r="W343" s="146"/>
      <c r="X343" s="146"/>
      <c r="Y343" s="146"/>
      <c r="Z343" s="146"/>
      <c r="AA343" s="146"/>
      <c r="AB343" s="146"/>
      <c r="AC343" s="146"/>
      <c r="AD343" s="146"/>
      <c r="AE343" s="146"/>
    </row>
    <row r="344" spans="11:31" ht="14.25">
      <c r="K344" s="146"/>
      <c r="L344" s="146"/>
      <c r="M344" s="146"/>
      <c r="N344" s="146"/>
      <c r="O344" s="146"/>
      <c r="P344" s="146"/>
      <c r="Q344" s="146"/>
      <c r="R344" s="146"/>
      <c r="S344" s="146"/>
      <c r="T344" s="146"/>
      <c r="U344" s="146"/>
      <c r="V344" s="146"/>
      <c r="W344" s="146"/>
      <c r="X344" s="146"/>
      <c r="Y344" s="146"/>
      <c r="Z344" s="146"/>
      <c r="AA344" s="146"/>
      <c r="AB344" s="146"/>
      <c r="AC344" s="146"/>
      <c r="AD344" s="146"/>
      <c r="AE344" s="146"/>
    </row>
    <row r="345" spans="11:31" ht="14.25">
      <c r="K345" s="146"/>
      <c r="L345" s="146"/>
      <c r="M345" s="146"/>
      <c r="N345" s="146"/>
      <c r="O345" s="146"/>
      <c r="P345" s="146"/>
      <c r="Q345" s="146"/>
      <c r="R345" s="146"/>
      <c r="S345" s="146"/>
      <c r="T345" s="146"/>
      <c r="U345" s="146"/>
      <c r="V345" s="146"/>
      <c r="W345" s="146"/>
      <c r="X345" s="146"/>
      <c r="Y345" s="146"/>
      <c r="Z345" s="146"/>
      <c r="AA345" s="146"/>
      <c r="AB345" s="146"/>
      <c r="AC345" s="146"/>
      <c r="AD345" s="146"/>
      <c r="AE345" s="146"/>
    </row>
    <row r="346" spans="11:31" ht="14.25">
      <c r="K346" s="146"/>
      <c r="L346" s="146"/>
      <c r="M346" s="146"/>
      <c r="N346" s="146"/>
      <c r="O346" s="146"/>
      <c r="P346" s="146"/>
      <c r="Q346" s="146"/>
      <c r="R346" s="146"/>
      <c r="S346" s="146"/>
      <c r="T346" s="146"/>
      <c r="U346" s="146"/>
      <c r="V346" s="146"/>
      <c r="W346" s="146"/>
      <c r="X346" s="146"/>
      <c r="Y346" s="146"/>
      <c r="Z346" s="146"/>
      <c r="AA346" s="146"/>
      <c r="AB346" s="146"/>
      <c r="AC346" s="146"/>
      <c r="AD346" s="146"/>
      <c r="AE346" s="146"/>
    </row>
    <row r="347" spans="11:31" ht="14.25">
      <c r="K347" s="146"/>
      <c r="L347" s="146"/>
      <c r="M347" s="146"/>
      <c r="N347" s="146"/>
      <c r="O347" s="146"/>
      <c r="P347" s="146"/>
      <c r="Q347" s="146"/>
      <c r="R347" s="146"/>
      <c r="S347" s="146"/>
      <c r="T347" s="146"/>
      <c r="U347" s="146"/>
      <c r="V347" s="146"/>
      <c r="W347" s="146"/>
      <c r="X347" s="146"/>
      <c r="Y347" s="146"/>
      <c r="Z347" s="146"/>
      <c r="AA347" s="146"/>
      <c r="AB347" s="146"/>
      <c r="AC347" s="146"/>
      <c r="AD347" s="146"/>
      <c r="AE347" s="146"/>
    </row>
    <row r="348" spans="11:31" ht="14.25">
      <c r="K348" s="146"/>
      <c r="L348" s="146"/>
      <c r="M348" s="146"/>
      <c r="N348" s="146"/>
      <c r="O348" s="146"/>
      <c r="P348" s="146"/>
      <c r="Q348" s="146"/>
      <c r="R348" s="146"/>
      <c r="S348" s="146"/>
      <c r="T348" s="146"/>
      <c r="U348" s="146"/>
      <c r="V348" s="146"/>
      <c r="W348" s="146"/>
      <c r="X348" s="146"/>
      <c r="Y348" s="146"/>
      <c r="Z348" s="146"/>
      <c r="AA348" s="146"/>
      <c r="AB348" s="146"/>
      <c r="AC348" s="146"/>
      <c r="AD348" s="146"/>
      <c r="AE348" s="146"/>
    </row>
    <row r="349" spans="11:31" ht="14.25">
      <c r="K349" s="146"/>
      <c r="L349" s="146"/>
      <c r="M349" s="146"/>
      <c r="N349" s="146"/>
      <c r="O349" s="146"/>
      <c r="P349" s="146"/>
      <c r="Q349" s="146"/>
      <c r="R349" s="146"/>
      <c r="S349" s="146"/>
      <c r="T349" s="146"/>
      <c r="U349" s="146"/>
      <c r="V349" s="146"/>
      <c r="W349" s="146"/>
      <c r="X349" s="146"/>
      <c r="Y349" s="146"/>
      <c r="Z349" s="146"/>
      <c r="AA349" s="146"/>
      <c r="AB349" s="146"/>
      <c r="AC349" s="146"/>
      <c r="AD349" s="146"/>
      <c r="AE349" s="146"/>
    </row>
    <row r="350" spans="11:31" ht="14.25">
      <c r="K350" s="146"/>
      <c r="L350" s="146"/>
      <c r="M350" s="146"/>
      <c r="N350" s="146"/>
      <c r="O350" s="146"/>
      <c r="P350" s="146"/>
      <c r="Q350" s="146"/>
      <c r="R350" s="146"/>
      <c r="S350" s="146"/>
      <c r="T350" s="146"/>
      <c r="U350" s="146"/>
      <c r="V350" s="146"/>
      <c r="W350" s="146"/>
      <c r="X350" s="146"/>
      <c r="Y350" s="146"/>
      <c r="Z350" s="146"/>
      <c r="AA350" s="146"/>
      <c r="AB350" s="146"/>
      <c r="AC350" s="146"/>
      <c r="AD350" s="146"/>
      <c r="AE350" s="146"/>
    </row>
    <row r="351" spans="11:31" ht="14.25">
      <c r="K351" s="146"/>
      <c r="L351" s="146"/>
      <c r="M351" s="146"/>
      <c r="N351" s="146"/>
      <c r="O351" s="146"/>
      <c r="P351" s="146"/>
      <c r="Q351" s="146"/>
      <c r="R351" s="146"/>
      <c r="S351" s="146"/>
      <c r="T351" s="146"/>
      <c r="U351" s="146"/>
      <c r="V351" s="146"/>
      <c r="W351" s="146"/>
      <c r="X351" s="146"/>
      <c r="Y351" s="146"/>
      <c r="Z351" s="146"/>
      <c r="AA351" s="146"/>
      <c r="AB351" s="146"/>
      <c r="AC351" s="146"/>
      <c r="AD351" s="146"/>
      <c r="AE351" s="146"/>
    </row>
    <row r="352" spans="11:31" ht="14.25">
      <c r="K352" s="146"/>
      <c r="L352" s="146"/>
      <c r="M352" s="146"/>
      <c r="N352" s="146"/>
      <c r="O352" s="146"/>
      <c r="P352" s="146"/>
      <c r="Q352" s="146"/>
      <c r="R352" s="146"/>
      <c r="S352" s="146"/>
      <c r="T352" s="146"/>
      <c r="U352" s="146"/>
      <c r="V352" s="146"/>
      <c r="W352" s="146"/>
      <c r="X352" s="146"/>
      <c r="Y352" s="146"/>
      <c r="Z352" s="146"/>
      <c r="AA352" s="146"/>
      <c r="AB352" s="146"/>
      <c r="AC352" s="146"/>
      <c r="AD352" s="146"/>
      <c r="AE352" s="146"/>
    </row>
    <row r="353" spans="11:31" ht="14.25">
      <c r="K353" s="146"/>
      <c r="L353" s="146"/>
      <c r="M353" s="146"/>
      <c r="N353" s="146"/>
      <c r="O353" s="146"/>
      <c r="P353" s="146"/>
      <c r="Q353" s="146"/>
      <c r="R353" s="146"/>
      <c r="S353" s="146"/>
      <c r="T353" s="146"/>
      <c r="U353" s="146"/>
      <c r="V353" s="146"/>
      <c r="W353" s="146"/>
      <c r="X353" s="146"/>
      <c r="Y353" s="146"/>
      <c r="Z353" s="146"/>
      <c r="AA353" s="146"/>
      <c r="AB353" s="146"/>
      <c r="AC353" s="146"/>
      <c r="AD353" s="146"/>
      <c r="AE353" s="146"/>
    </row>
    <row r="354" spans="11:31" ht="14.25">
      <c r="K354" s="146"/>
      <c r="L354" s="146"/>
      <c r="M354" s="146"/>
      <c r="N354" s="146"/>
      <c r="O354" s="146"/>
      <c r="P354" s="146"/>
      <c r="Q354" s="146"/>
      <c r="R354" s="146"/>
      <c r="S354" s="146"/>
      <c r="T354" s="146"/>
      <c r="U354" s="146"/>
      <c r="V354" s="146"/>
      <c r="W354" s="146"/>
      <c r="X354" s="146"/>
      <c r="Y354" s="146"/>
      <c r="Z354" s="146"/>
      <c r="AA354" s="146"/>
      <c r="AB354" s="146"/>
      <c r="AC354" s="146"/>
      <c r="AD354" s="146"/>
      <c r="AE354" s="146"/>
    </row>
    <row r="355" spans="11:31" ht="14.25">
      <c r="K355" s="146"/>
      <c r="L355" s="146"/>
      <c r="M355" s="146"/>
      <c r="N355" s="146"/>
      <c r="O355" s="146"/>
      <c r="P355" s="146"/>
      <c r="Q355" s="146"/>
      <c r="R355" s="146"/>
      <c r="S355" s="146"/>
      <c r="T355" s="146"/>
      <c r="U355" s="146"/>
      <c r="V355" s="146"/>
      <c r="W355" s="146"/>
      <c r="X355" s="146"/>
      <c r="Y355" s="146"/>
      <c r="Z355" s="146"/>
      <c r="AA355" s="146"/>
      <c r="AB355" s="146"/>
      <c r="AC355" s="146"/>
      <c r="AD355" s="146"/>
      <c r="AE355" s="146"/>
    </row>
    <row r="356" spans="11:31" ht="14.25">
      <c r="K356" s="146"/>
      <c r="L356" s="146"/>
      <c r="M356" s="146"/>
      <c r="N356" s="146"/>
      <c r="O356" s="146"/>
      <c r="P356" s="146"/>
      <c r="Q356" s="146"/>
      <c r="R356" s="146"/>
      <c r="S356" s="146"/>
      <c r="T356" s="146"/>
      <c r="U356" s="146"/>
      <c r="V356" s="146"/>
      <c r="W356" s="146"/>
      <c r="X356" s="146"/>
      <c r="Y356" s="146"/>
      <c r="Z356" s="146"/>
      <c r="AA356" s="146"/>
      <c r="AB356" s="146"/>
      <c r="AC356" s="146"/>
      <c r="AD356" s="146"/>
      <c r="AE356" s="146"/>
    </row>
    <row r="357" spans="11:31" ht="14.25">
      <c r="K357" s="146"/>
      <c r="L357" s="146"/>
      <c r="M357" s="146"/>
      <c r="N357" s="146"/>
      <c r="O357" s="146"/>
      <c r="P357" s="146"/>
      <c r="Q357" s="146"/>
      <c r="R357" s="146"/>
      <c r="S357" s="146"/>
      <c r="T357" s="146"/>
      <c r="U357" s="146"/>
      <c r="V357" s="146"/>
      <c r="W357" s="146"/>
      <c r="X357" s="146"/>
      <c r="Y357" s="146"/>
      <c r="Z357" s="146"/>
      <c r="AA357" s="146"/>
      <c r="AB357" s="146"/>
      <c r="AC357" s="146"/>
      <c r="AD357" s="146"/>
      <c r="AE357" s="146"/>
    </row>
    <row r="358" spans="11:31" ht="14.25">
      <c r="K358" s="146"/>
      <c r="L358" s="146"/>
      <c r="M358" s="146"/>
      <c r="N358" s="146"/>
      <c r="O358" s="146"/>
      <c r="P358" s="146"/>
      <c r="Q358" s="146"/>
      <c r="R358" s="146"/>
      <c r="S358" s="146"/>
      <c r="T358" s="146"/>
      <c r="U358" s="146"/>
      <c r="V358" s="146"/>
      <c r="W358" s="146"/>
      <c r="X358" s="146"/>
      <c r="Y358" s="146"/>
      <c r="Z358" s="146"/>
      <c r="AA358" s="146"/>
      <c r="AB358" s="146"/>
      <c r="AC358" s="146"/>
      <c r="AD358" s="146"/>
      <c r="AE358" s="146"/>
    </row>
    <row r="359" spans="11:31" ht="14.25">
      <c r="K359" s="146"/>
      <c r="L359" s="146"/>
      <c r="M359" s="146"/>
      <c r="N359" s="146"/>
      <c r="O359" s="146"/>
      <c r="P359" s="146"/>
      <c r="Q359" s="146"/>
      <c r="R359" s="146"/>
      <c r="S359" s="146"/>
      <c r="T359" s="146"/>
      <c r="U359" s="146"/>
      <c r="V359" s="146"/>
      <c r="W359" s="146"/>
      <c r="X359" s="146"/>
      <c r="Y359" s="146"/>
      <c r="Z359" s="146"/>
      <c r="AA359" s="146"/>
      <c r="AB359" s="146"/>
      <c r="AC359" s="146"/>
      <c r="AD359" s="146"/>
      <c r="AE359" s="146"/>
    </row>
    <row r="360" spans="11:31" ht="14.25">
      <c r="K360" s="146"/>
      <c r="L360" s="146"/>
      <c r="M360" s="146"/>
      <c r="N360" s="146"/>
      <c r="O360" s="146"/>
      <c r="P360" s="146"/>
      <c r="Q360" s="146"/>
      <c r="R360" s="146"/>
      <c r="S360" s="146"/>
      <c r="T360" s="146"/>
      <c r="U360" s="146"/>
      <c r="V360" s="146"/>
      <c r="W360" s="146"/>
      <c r="X360" s="146"/>
      <c r="Y360" s="146"/>
      <c r="Z360" s="146"/>
      <c r="AA360" s="146"/>
      <c r="AB360" s="146"/>
      <c r="AC360" s="146"/>
      <c r="AD360" s="146"/>
      <c r="AE360" s="146"/>
    </row>
    <row r="361" spans="11:31" ht="14.25">
      <c r="K361" s="146"/>
      <c r="L361" s="146"/>
      <c r="M361" s="146"/>
      <c r="N361" s="146"/>
      <c r="O361" s="146"/>
      <c r="P361" s="146"/>
      <c r="Q361" s="146"/>
      <c r="R361" s="146"/>
      <c r="S361" s="146"/>
      <c r="T361" s="146"/>
      <c r="U361" s="146"/>
      <c r="V361" s="146"/>
      <c r="W361" s="146"/>
      <c r="X361" s="146"/>
      <c r="Y361" s="146"/>
      <c r="Z361" s="146"/>
      <c r="AA361" s="146"/>
      <c r="AB361" s="146"/>
      <c r="AC361" s="146"/>
      <c r="AD361" s="146"/>
      <c r="AE361" s="146"/>
    </row>
    <row r="362" spans="11:31" ht="14.25">
      <c r="K362" s="146"/>
      <c r="L362" s="146"/>
      <c r="M362" s="146"/>
      <c r="N362" s="146"/>
      <c r="O362" s="146"/>
      <c r="P362" s="146"/>
      <c r="Q362" s="146"/>
      <c r="R362" s="146"/>
      <c r="S362" s="146"/>
      <c r="T362" s="146"/>
      <c r="U362" s="146"/>
      <c r="V362" s="146"/>
      <c r="W362" s="146"/>
      <c r="X362" s="146"/>
      <c r="Y362" s="146"/>
      <c r="Z362" s="146"/>
      <c r="AA362" s="146"/>
      <c r="AB362" s="146"/>
      <c r="AC362" s="146"/>
      <c r="AD362" s="146"/>
      <c r="AE362" s="146"/>
    </row>
    <row r="363" spans="11:31" ht="14.25">
      <c r="K363" s="146"/>
      <c r="L363" s="146"/>
      <c r="M363" s="146"/>
      <c r="N363" s="146"/>
      <c r="O363" s="146"/>
      <c r="P363" s="146"/>
      <c r="Q363" s="146"/>
      <c r="R363" s="146"/>
      <c r="S363" s="146"/>
      <c r="T363" s="146"/>
      <c r="U363" s="146"/>
      <c r="V363" s="146"/>
      <c r="W363" s="146"/>
      <c r="X363" s="146"/>
      <c r="Y363" s="146"/>
      <c r="Z363" s="146"/>
      <c r="AA363" s="146"/>
      <c r="AB363" s="146"/>
      <c r="AC363" s="146"/>
      <c r="AD363" s="146"/>
      <c r="AE363" s="146"/>
    </row>
    <row r="364" spans="11:31" ht="14.25">
      <c r="K364" s="146"/>
      <c r="L364" s="146"/>
      <c r="M364" s="146"/>
      <c r="N364" s="146"/>
      <c r="O364" s="146"/>
      <c r="P364" s="146"/>
      <c r="Q364" s="146"/>
      <c r="R364" s="146"/>
      <c r="S364" s="146"/>
      <c r="T364" s="146"/>
      <c r="U364" s="146"/>
      <c r="V364" s="146"/>
      <c r="W364" s="146"/>
      <c r="X364" s="146"/>
      <c r="Y364" s="146"/>
      <c r="Z364" s="146"/>
      <c r="AA364" s="146"/>
      <c r="AB364" s="146"/>
      <c r="AC364" s="146"/>
      <c r="AD364" s="146"/>
      <c r="AE364" s="146"/>
    </row>
    <row r="365" spans="11:31" ht="14.25">
      <c r="K365" s="146"/>
      <c r="L365" s="146"/>
      <c r="M365" s="146"/>
      <c r="N365" s="146"/>
      <c r="O365" s="146"/>
      <c r="P365" s="146"/>
      <c r="Q365" s="146"/>
      <c r="R365" s="146"/>
      <c r="S365" s="146"/>
      <c r="T365" s="146"/>
      <c r="U365" s="146"/>
      <c r="V365" s="146"/>
      <c r="W365" s="146"/>
      <c r="X365" s="146"/>
      <c r="Y365" s="146"/>
      <c r="Z365" s="146"/>
      <c r="AA365" s="146"/>
      <c r="AB365" s="146"/>
      <c r="AC365" s="146"/>
      <c r="AD365" s="146"/>
      <c r="AE365" s="146"/>
    </row>
    <row r="366" spans="11:31" ht="14.25">
      <c r="K366" s="146"/>
      <c r="L366" s="146"/>
      <c r="M366" s="146"/>
      <c r="N366" s="146"/>
      <c r="O366" s="146"/>
      <c r="P366" s="146"/>
      <c r="Q366" s="146"/>
      <c r="R366" s="146"/>
      <c r="S366" s="146"/>
      <c r="T366" s="146"/>
      <c r="U366" s="146"/>
      <c r="V366" s="146"/>
      <c r="W366" s="146"/>
      <c r="X366" s="146"/>
      <c r="Y366" s="146"/>
      <c r="Z366" s="146"/>
      <c r="AA366" s="146"/>
      <c r="AB366" s="146"/>
      <c r="AC366" s="146"/>
      <c r="AD366" s="146"/>
      <c r="AE366" s="146"/>
    </row>
    <row r="367" spans="11:31" ht="14.25">
      <c r="K367" s="146"/>
      <c r="L367" s="146"/>
      <c r="M367" s="146"/>
      <c r="N367" s="146"/>
      <c r="O367" s="146"/>
      <c r="P367" s="146"/>
      <c r="Q367" s="146"/>
      <c r="R367" s="146"/>
      <c r="S367" s="146"/>
      <c r="T367" s="146"/>
      <c r="U367" s="146"/>
      <c r="V367" s="146"/>
      <c r="W367" s="146"/>
      <c r="X367" s="146"/>
      <c r="Y367" s="146"/>
      <c r="Z367" s="146"/>
      <c r="AA367" s="146"/>
      <c r="AB367" s="146"/>
      <c r="AC367" s="146"/>
      <c r="AD367" s="146"/>
      <c r="AE367" s="146"/>
    </row>
    <row r="368" spans="11:31" ht="14.25">
      <c r="K368" s="146"/>
      <c r="L368" s="146"/>
      <c r="M368" s="146"/>
      <c r="N368" s="146"/>
      <c r="O368" s="146"/>
      <c r="P368" s="146"/>
      <c r="Q368" s="146"/>
      <c r="R368" s="146"/>
      <c r="S368" s="146"/>
      <c r="T368" s="146"/>
      <c r="U368" s="146"/>
      <c r="V368" s="146"/>
      <c r="W368" s="146"/>
      <c r="X368" s="146"/>
      <c r="Y368" s="146"/>
      <c r="Z368" s="146"/>
      <c r="AA368" s="146"/>
      <c r="AB368" s="146"/>
      <c r="AC368" s="146"/>
      <c r="AD368" s="146"/>
      <c r="AE368" s="146"/>
    </row>
    <row r="369" spans="11:31" ht="14.25">
      <c r="K369" s="146"/>
      <c r="L369" s="146"/>
      <c r="M369" s="146"/>
      <c r="N369" s="146"/>
      <c r="O369" s="146"/>
      <c r="P369" s="146"/>
      <c r="Q369" s="146"/>
      <c r="R369" s="146"/>
      <c r="S369" s="146"/>
      <c r="T369" s="146"/>
      <c r="U369" s="146"/>
      <c r="V369" s="146"/>
      <c r="W369" s="146"/>
      <c r="X369" s="146"/>
      <c r="Y369" s="146"/>
      <c r="Z369" s="146"/>
      <c r="AA369" s="146"/>
      <c r="AB369" s="146"/>
      <c r="AC369" s="146"/>
      <c r="AD369" s="146"/>
      <c r="AE369" s="146"/>
    </row>
    <row r="370" spans="11:31" ht="14.25">
      <c r="K370" s="146"/>
      <c r="L370" s="146"/>
      <c r="M370" s="146"/>
      <c r="N370" s="146"/>
      <c r="O370" s="146"/>
      <c r="P370" s="146"/>
      <c r="Q370" s="146"/>
      <c r="R370" s="146"/>
      <c r="S370" s="146"/>
      <c r="T370" s="146"/>
      <c r="U370" s="146"/>
      <c r="V370" s="146"/>
      <c r="W370" s="146"/>
      <c r="X370" s="146"/>
      <c r="Y370" s="146"/>
      <c r="Z370" s="146"/>
      <c r="AA370" s="146"/>
      <c r="AB370" s="146"/>
      <c r="AC370" s="146"/>
      <c r="AD370" s="146"/>
      <c r="AE370" s="146"/>
    </row>
    <row r="371" spans="11:31" ht="14.25">
      <c r="K371" s="146"/>
      <c r="L371" s="146"/>
      <c r="M371" s="146"/>
      <c r="N371" s="146"/>
      <c r="O371" s="146"/>
      <c r="P371" s="146"/>
      <c r="Q371" s="146"/>
      <c r="R371" s="146"/>
      <c r="S371" s="146"/>
      <c r="T371" s="146"/>
      <c r="U371" s="146"/>
      <c r="V371" s="146"/>
      <c r="W371" s="146"/>
      <c r="X371" s="146"/>
      <c r="Y371" s="146"/>
      <c r="Z371" s="146"/>
      <c r="AA371" s="146"/>
      <c r="AB371" s="146"/>
      <c r="AC371" s="146"/>
      <c r="AD371" s="146"/>
      <c r="AE371" s="146"/>
    </row>
    <row r="372" spans="11:31" ht="14.25">
      <c r="K372" s="146"/>
      <c r="L372" s="146"/>
      <c r="M372" s="146"/>
      <c r="N372" s="146"/>
      <c r="O372" s="146"/>
      <c r="P372" s="146"/>
      <c r="Q372" s="146"/>
      <c r="R372" s="146"/>
      <c r="S372" s="146"/>
      <c r="T372" s="146"/>
      <c r="U372" s="146"/>
      <c r="V372" s="146"/>
      <c r="W372" s="146"/>
      <c r="X372" s="146"/>
      <c r="Y372" s="146"/>
      <c r="Z372" s="146"/>
      <c r="AA372" s="146"/>
      <c r="AB372" s="146"/>
      <c r="AC372" s="146"/>
      <c r="AD372" s="146"/>
      <c r="AE372" s="146"/>
    </row>
    <row r="373" spans="11:31" ht="14.25">
      <c r="K373" s="146"/>
      <c r="L373" s="146"/>
      <c r="M373" s="146"/>
      <c r="N373" s="146"/>
      <c r="O373" s="146"/>
      <c r="P373" s="146"/>
      <c r="Q373" s="146"/>
      <c r="R373" s="146"/>
      <c r="S373" s="146"/>
      <c r="T373" s="146"/>
      <c r="U373" s="146"/>
      <c r="V373" s="146"/>
      <c r="W373" s="146"/>
      <c r="X373" s="146"/>
      <c r="Y373" s="146"/>
      <c r="Z373" s="146"/>
      <c r="AA373" s="146"/>
      <c r="AB373" s="146"/>
      <c r="AC373" s="146"/>
      <c r="AD373" s="146"/>
      <c r="AE373" s="146"/>
    </row>
    <row r="374" spans="11:31" ht="14.25">
      <c r="K374" s="146"/>
      <c r="L374" s="146"/>
      <c r="M374" s="146"/>
      <c r="N374" s="146"/>
      <c r="O374" s="146"/>
      <c r="P374" s="146"/>
      <c r="Q374" s="146"/>
      <c r="R374" s="146"/>
      <c r="S374" s="146"/>
      <c r="T374" s="146"/>
      <c r="U374" s="146"/>
      <c r="V374" s="146"/>
      <c r="W374" s="146"/>
      <c r="X374" s="146"/>
      <c r="Y374" s="146"/>
      <c r="Z374" s="146"/>
      <c r="AA374" s="146"/>
      <c r="AB374" s="146"/>
      <c r="AC374" s="146"/>
      <c r="AD374" s="146"/>
      <c r="AE374" s="146"/>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Boletin de vinos y pisco - febrero 2015</dc:title>
  <dc:subject/>
  <dc:creator>Silvio Banfi Piazza</dc:creator>
  <cp:keywords/>
  <dc:description/>
  <cp:lastModifiedBy>Gastón Andrade Reyes</cp:lastModifiedBy>
  <cp:lastPrinted>2015-10-15T14:56:00Z</cp:lastPrinted>
  <dcterms:created xsi:type="dcterms:W3CDTF">2011-03-09T18:53:11Z</dcterms:created>
  <dcterms:modified xsi:type="dcterms:W3CDTF">2019-01-11T14:32:35Z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