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Sup.plantada de vides" sheetId="20" r:id="rId20"/>
    <sheet name="Hoja1" sheetId="21" r:id="rId21"/>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16">'Pisco x mercado'!$A$1:$J$19</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9">'Proyección'!$A$1:$N$28</definedName>
    <definedName name="_xlnm.Print_Area" localSheetId="19">'Sup.plantada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Tabla 16'!$B$1:$N$15</definedName>
    <definedName name="_xlnm.Print_Area" localSheetId="9">'Proyección'!$A$1:$N$28</definedName>
    <definedName name="_xlnm.Print_Area" localSheetId="19">'Sup.plantada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19">'Sup.plantada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<sst xmlns="http://schemas.openxmlformats.org/spreadsheetml/2006/main" count="919" uniqueCount="432">
  <si>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</si>
  <si>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</si>
  <si>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</si>
  <si>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</si>
  <si>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</si>
  <si>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</si>
  <si>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</si>
  <si>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</si>
  <si>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</si>
  <si>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</si>
  <si>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</si>
  <si>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</si>
  <si>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</si>
  <si>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</si>
  <si>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</si>
  <si>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</si>
  <si>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</si>
  <si>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</si>
  <si>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</si>
  <si>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</si>
  <si>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</si>
  <si>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</si>
  <si>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</si>
  <si>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</si>
  <si>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</si>
  <si>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</si>
  <si>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</si>
  <si>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</si>
  <si>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</si>
  <si>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</si>
  <si>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</si>
  <si>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</si>
  <si>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</si>
  <si>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</si>
  <si>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</si>
  <si>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</si>
  <si>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</si>
  <si>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</si>
  <si>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</si>
  <si>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</si>
  <si>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</si>
  <si>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</si>
  <si>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</si>
  <si>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</si>
  <si>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</si>
  <si>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</si>
  <si>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</si>
  <si>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</si>
  <si>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</si>
  <si>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</si>
  <si>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</si>
  <si>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</si>
  <si>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</si>
  <si>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</si>
  <si>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</si>
  <si>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</si>
  <si>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</si>
  <si>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</si>
  <si>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</si>
  <si>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</si>
  <si>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</si>
  <si>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</si>
  <si>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</si>
  <si>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</si>
  <si>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</si>
  <si>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</si>
  <si>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</si>
  <si>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</si>
  <si>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</si>
  <si>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</si>
  <si>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</si>
  <si>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</si>
  <si>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</si>
  <si>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</si>
  <si>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</si>
  <si>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</si>
  <si>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</si>
  <si>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</si>
  <si>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</si>
  <si>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</si>
  <si>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</si>
  <si>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</si>
  <si>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</si>
  <si>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</si>
  <si>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</si>
  <si>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</si>
  <si>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</si>
  <si>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</si>
  <si>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</si>
  <si>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</si>
  <si>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</si>
  <si>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</si>
  <si>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</si>
  <si>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</si>
  <si>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</si>
  <si>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</si>
  <si>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</si>
  <si>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</si>
  <si>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</si>
  <si>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</si>
  <si>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</si>
  <si>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</si>
  <si>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</si>
  <si>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</si>
  <si>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</si>
  <si>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</si>
  <si>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</si>
  <si>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</si>
  <si>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</si>
  <si>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</si>
  <si>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</si>
  <si>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</si>
  <si>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</si>
  <si>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</si>
  <si>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</si>
  <si>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</si>
  <si>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</si>
  <si>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</si>
  <si>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</si>
  <si>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</si>
  <si>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</si>
  <si>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</si>
  <si>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</si>
  <si>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</si>
  <si>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</si>
  <si>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</si>
  <si>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</si>
  <si>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</si>
  <si>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</si>
  <si>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</si>
  <si>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</si>
  <si>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</si>
  <si>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</si>
  <si>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</si>
  <si>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</si>
  <si>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</si>
  <si>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</si>
  <si>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</si>
  <si>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</si>
  <si>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</si>
  <si>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</si>
  <si>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</si>
  <si>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</si>
  <si>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</si>
  <si>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</si>
  <si>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</si>
  <si>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</si>
  <si>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</si>
  <si>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</si>
  <si>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</si>
  <si>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</si>
  <si>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</si>
  <si>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</si>
  <si>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</si>
  <si>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</si>
  <si>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</si>
  <si>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</si>
  <si>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</si>
  <si>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</si>
  <si>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</si>
  <si>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</si>
  <si>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</si>
  <si>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</si>
  <si>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</si>
  <si>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</si>
  <si>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</si>
  <si>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</si>
  <si>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</si>
  <si>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</si>
  <si>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</si>
  <si>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</si>
  <si>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</si>
  <si>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</si>
  <si>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</si>
  <si>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</si>
  <si>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</si>
  <si>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</si>
  <si>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</si>
  <si>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</si>
  <si>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</si>
  <si>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</si>
  <si>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</si>
  <si>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</si>
  <si>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</si>
  <si>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</si>
  <si>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</si>
  <si>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</si>
  <si>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</si>
  <si>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</si>
  <si>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</si>
  <si>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</si>
  <si>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</si>
  <si>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</si>
  <si>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</si>
  <si>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</si>
  <si>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</si>
  <si>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</si>
  <si>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</si>
  <si>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</si>
  <si>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</si>
  <si>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</si>
  <si>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</si>
  <si>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</si>
  <si>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</si>
  <si>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</si>
  <si>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</si>
  <si>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</si>
  <si>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</si>
  <si>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</si>
  <si>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</si>
  <si>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</si>
  <si>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</si>
  <si>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</si>
  <si>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</si>
  <si>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</si>
  <si>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</si>
  <si>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</si>
  <si>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</si>
  <si>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</si>
  <si>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</si>
  <si>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</si>
  <si>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</si>
  <si>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</si>
  <si>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</si>
  <si>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</si>
  <si>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</si>
  <si>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</si>
  <si>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</si>
  <si>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</si>
  <si>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</si>
  <si>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</si>
  <si>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</si>
  <si>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</si>
  <si>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</si>
  <si>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</si>
  <si>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</si>
  <si>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</si>
  <si>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</si>
  <si>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</si>
  <si>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</si>
  <si>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</si>
  <si>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</si>
  <si>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</si>
  <si>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</si>
  <si>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</si>
  <si>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</si>
  <si>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</si>
  <si>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</si>
  <si>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</si>
  <si>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</si>
  <si>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</si>
  <si>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</si>
  <si>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</si>
  <si>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</si>
  <si>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</si>
  <si>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</si>
  <si>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</si>
  <si>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</si>
  <si>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</si>
  <si>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</si>
  <si>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xml:space="preserve">Vinos de mesa </t>
  </si>
  <si>
    <t>Tabla 17. Evolución de la superficie plantada con vides, período 2002 a 2010 (ha)</t>
  </si>
  <si>
    <t>Superficie plantada con vides (en hectáreas a diciembre de cada año)</t>
  </si>
  <si>
    <t>Noviembre</t>
  </si>
  <si>
    <t>Consumo 2011 (est.)</t>
  </si>
  <si>
    <t>Diciembre</t>
  </si>
  <si>
    <t>Fuente: elaborado por Odepa con antecedentes de la Seremi de Agricultura de la Región del Maule.</t>
  </si>
  <si>
    <t>Año 2011</t>
  </si>
  <si>
    <t xml:space="preserve">Chardonnay </t>
  </si>
  <si>
    <t xml:space="preserve">Pinot Noir </t>
  </si>
  <si>
    <t>Var. % 12/11</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</si>
  <si>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</si>
  <si>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</si>
  <si>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</si>
  <si>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</si>
  <si>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</si>
  <si>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</si>
  <si>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</si>
  <si>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</si>
  <si>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</si>
  <si>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</si>
  <si>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</si>
  <si>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</si>
  <si>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</si>
  <si>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</si>
  <si>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</si>
  <si>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</si>
  <si>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</si>
  <si>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</si>
  <si>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</si>
  <si>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</si>
  <si>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</si>
  <si>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</si>
  <si>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</si>
  <si>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</si>
  <si>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</si>
  <si>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</si>
  <si>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</si>
  <si>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Argentina</t>
  </si>
  <si>
    <t>Irlanda</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</si>
  <si>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</si>
  <si>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</si>
  <si>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</si>
  <si>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</si>
  <si>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</si>
  <si>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</si>
  <si>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</si>
  <si>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</si>
  <si>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</si>
  <si>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</si>
  <si>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</si>
  <si>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</si>
  <si>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</si>
  <si>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</si>
  <si>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</si>
  <si>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</si>
  <si>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</si>
  <si>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</si>
  <si>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</si>
  <si>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</si>
  <si>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</si>
  <si>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</si>
  <si>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</si>
  <si>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</si>
  <si>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</si>
  <si>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</si>
  <si>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</si>
  <si>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</si>
  <si>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</si>
  <si>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8,9</t>
  </si>
  <si>
    <t>2,5</t>
  </si>
  <si>
    <t>Sudáfrica</t>
  </si>
  <si>
    <t>Riesling y Viognier</t>
  </si>
  <si>
    <t xml:space="preserve">Cot (Malbec) </t>
  </si>
  <si>
    <t xml:space="preserve">Cabernet Franc </t>
  </si>
  <si>
    <t xml:space="preserve">% Part. 2011 </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</si>
  <si>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</si>
  <si>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</si>
  <si>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</si>
  <si>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</si>
  <si>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</si>
  <si>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</si>
  <si>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</si>
  <si>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Volumen (litros)</t>
  </si>
  <si>
    <t>Valor (US$)</t>
  </si>
  <si>
    <t>Precio (US$/litro)</t>
  </si>
  <si>
    <t>% Variación</t>
  </si>
  <si>
    <t>0,0</t>
  </si>
  <si>
    <t>5,5</t>
  </si>
  <si>
    <t>-0,7</t>
  </si>
  <si>
    <t>67,5</t>
  </si>
  <si>
    <t>3,0</t>
  </si>
  <si>
    <t>32,5</t>
  </si>
  <si>
    <t>2,9</t>
  </si>
  <si>
    <t>11,5</t>
  </si>
  <si>
    <t>34,8</t>
  </si>
  <si>
    <t>7,1</t>
  </si>
  <si>
    <t>129,4</t>
  </si>
  <si>
    <t>-4,8</t>
  </si>
  <si>
    <t>7,9</t>
  </si>
  <si>
    <t>3,1</t>
  </si>
  <si>
    <t>Ecuador</t>
  </si>
  <si>
    <t>--</t>
  </si>
  <si>
    <t>Tabla 16. Producción de vinos en los años 2011 y 2012, por regiones y categorías (miles de litros)</t>
  </si>
  <si>
    <t xml:space="preserve"> --</t>
  </si>
  <si>
    <t>Tabla 9. Precios de uvas en la Región del Maule ($/kg)</t>
  </si>
  <si>
    <t>% variación</t>
  </si>
  <si>
    <t xml:space="preserve"> Avance julio de 2012</t>
  </si>
  <si>
    <t xml:space="preserve">         Agosto 2012</t>
  </si>
  <si>
    <t>ene-jul 2011</t>
  </si>
  <si>
    <t>ene-jul 2012</t>
  </si>
  <si>
    <t>Ago 10 - Jul 11</t>
  </si>
  <si>
    <t>Ago 11 - Jul 12</t>
  </si>
  <si>
    <t>14,9</t>
  </si>
  <si>
    <t>-1,9</t>
  </si>
  <si>
    <t>-7,2</t>
  </si>
  <si>
    <t>41,8</t>
  </si>
  <si>
    <t>43,1</t>
  </si>
  <si>
    <t>7,7</t>
  </si>
  <si>
    <t>28,9</t>
  </si>
  <si>
    <t>25,6</t>
  </si>
  <si>
    <t>7,6</t>
  </si>
  <si>
    <t>5,4</t>
  </si>
  <si>
    <t>2,1</t>
  </si>
  <si>
    <t>6,5</t>
  </si>
  <si>
    <t>5,7</t>
  </si>
  <si>
    <t>5,6</t>
  </si>
  <si>
    <t>15,9</t>
  </si>
  <si>
    <t>22,6</t>
  </si>
  <si>
    <t>5,3</t>
  </si>
  <si>
    <t>1,1</t>
  </si>
  <si>
    <t>-2,1</t>
  </si>
  <si>
    <t>-15,8</t>
  </si>
  <si>
    <t>-18,9</t>
  </si>
  <si>
    <t>-23,0</t>
  </si>
  <si>
    <t>-12,3</t>
  </si>
  <si>
    <t>6,1</t>
  </si>
  <si>
    <t>4,9</t>
  </si>
  <si>
    <t>2,0</t>
  </si>
  <si>
    <t>4,8</t>
  </si>
  <si>
    <t>4,3</t>
  </si>
  <si>
    <t>Enero-julio</t>
  </si>
  <si>
    <t>4011,8</t>
  </si>
  <si>
    <t>3224,0</t>
  </si>
  <si>
    <t>39,2</t>
  </si>
  <si>
    <t>55,7</t>
  </si>
  <si>
    <t>131,0</t>
  </si>
  <si>
    <t>22,4</t>
  </si>
  <si>
    <t>6,3</t>
  </si>
  <si>
    <t>258,0</t>
  </si>
  <si>
    <t>94,1</t>
  </si>
  <si>
    <t>-32,1</t>
  </si>
  <si>
    <t>-23,8</t>
  </si>
  <si>
    <t>2,2</t>
  </si>
  <si>
    <t>18,6</t>
  </si>
  <si>
    <t>31,9</t>
  </si>
  <si>
    <t>1,9</t>
  </si>
  <si>
    <t>11,4</t>
  </si>
  <si>
    <t>-2,9</t>
  </si>
  <si>
    <t>1,7</t>
  </si>
  <si>
    <t>164,5</t>
  </si>
  <si>
    <t>184,3</t>
  </si>
  <si>
    <t>92,5</t>
  </si>
  <si>
    <t>-13,4</t>
  </si>
  <si>
    <t>-17,6</t>
  </si>
  <si>
    <t>7,5</t>
  </si>
  <si>
    <t>130,9</t>
  </si>
  <si>
    <t>140,2</t>
  </si>
  <si>
    <t>Litro</t>
  </si>
  <si>
    <t>Enero - julio</t>
  </si>
  <si>
    <t>EE.UU.</t>
  </si>
  <si>
    <t>SUBTOTAL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</si>
</sst>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0.0##"/>
    <numFmt numFmtId="179" formatCode="_(* #,##0.00_);_(* \(#,##0.00\);_(* &quot;-&quot;??_);_(@_)"/>
    <numFmt numFmtId="180" formatCode="mmm\-yy"/>
  </numFmts>
  <fonts count="141">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b/>
      <sz val="10"/>
      <color indexed="9"/>
      <name val="Arial"/>
      <family val="2"/>
    </font>
    <font>
      <sz val="9"/>
      <name val="Arial"/>
      <family val="2"/>
    </font>
    <font>
      <b/>
      <sz val="12"/>
      <name val="Arial"/>
      <family val="2"/>
    </font>
    <font>
      <i/>
      <sz val="10"/>
      <name val="Arial"/>
      <family val="2"/>
    </font>
    <font>
      <sz val="10"/>
      <color indexed="8"/>
      <name val="Calibri"/>
      <family val="0"/>
    </font>
    <font>
      <sz val="9"/>
      <color indexed="8"/>
      <name val="Calibri"/>
      <family val="0"/>
    </font>
    <font>
      <sz val="8"/>
      <color indexed="8"/>
      <name val="Calibri"/>
      <family val="0"/>
    </font>
    <font>
      <sz val="7"/>
      <color indexed="8"/>
      <name val="Calibri"/>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9"/>
      <color indexed="9"/>
      <name val="Arial"/>
      <family val="2"/>
    </font>
    <font>
      <sz val="9"/>
      <color indexed="8"/>
      <name val="Arial"/>
      <family val="2"/>
    </font>
    <font>
      <b/>
      <sz val="9"/>
      <color indexed="8"/>
      <name val="Arial"/>
      <family val="2"/>
    </font>
    <font>
      <sz val="10"/>
      <color indexed="10"/>
      <name val="Arial"/>
      <family val="2"/>
    </font>
    <font>
      <sz val="16"/>
      <color indexed="30"/>
      <name val="Verdana"/>
      <family val="2"/>
    </font>
    <font>
      <b/>
      <sz val="10"/>
      <color indexed="8"/>
      <name val="Calibri"/>
      <family val="0"/>
    </font>
    <font>
      <b/>
      <sz val="9"/>
      <color indexed="8"/>
      <name val="Calibri"/>
      <family val="0"/>
    </font>
    <font>
      <sz val="11"/>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b/>
      <sz val="11"/>
      <color rgb="FF000000"/>
      <name val="Arial"/>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top/>
      <bottom style="thin">
        <color indexed="55"/>
      </bottom>
    </border>
    <border>
      <left/>
      <right/>
      <top style="thin"/>
      <bottom/>
    </border>
    <border>
      <left/>
      <right style="thin"/>
      <top style="thin"/>
      <bottom/>
    </border>
    <border>
      <left style="medium">
        <color rgb="FF808080"/>
      </left>
      <right/>
      <top/>
      <bottom/>
    </border>
    <border>
      <left/>
      <right style="medium">
        <color rgb="FF808080"/>
      </right>
      <top/>
      <bottom/>
    </border>
    <border>
      <left style="medium">
        <color rgb="FF808080"/>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style="medium">
        <color rgb="FF808080"/>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1" fillId="2" borderId="0" applyNumberFormat="0" applyBorder="0" applyAlignment="0" applyProtection="0"/>
    <xf numFmtId="0" fontId="0" fillId="3" borderId="0" applyNumberFormat="0" applyBorder="0" applyAlignment="0" applyProtection="0"/>
    <xf numFmtId="0" fontId="81" fillId="3" borderId="0" applyNumberFormat="0" applyBorder="0" applyAlignment="0" applyProtection="0"/>
    <xf numFmtId="0" fontId="0" fillId="4" borderId="0" applyNumberFormat="0" applyBorder="0" applyAlignment="0" applyProtection="0"/>
    <xf numFmtId="0" fontId="81" fillId="4" borderId="0" applyNumberFormat="0" applyBorder="0" applyAlignment="0" applyProtection="0"/>
    <xf numFmtId="0" fontId="0" fillId="5" borderId="0" applyNumberFormat="0" applyBorder="0" applyAlignment="0" applyProtection="0"/>
    <xf numFmtId="0" fontId="81" fillId="5" borderId="0" applyNumberFormat="0" applyBorder="0" applyAlignment="0" applyProtection="0"/>
    <xf numFmtId="0" fontId="0" fillId="6" borderId="0" applyNumberFormat="0" applyBorder="0" applyAlignment="0" applyProtection="0"/>
    <xf numFmtId="0" fontId="81" fillId="6" borderId="0" applyNumberFormat="0" applyBorder="0" applyAlignment="0" applyProtection="0"/>
    <xf numFmtId="0" fontId="0" fillId="7" borderId="0" applyNumberFormat="0" applyBorder="0" applyAlignment="0" applyProtection="0"/>
    <xf numFmtId="0" fontId="81" fillId="7" borderId="0" applyNumberFormat="0" applyBorder="0" applyAlignment="0" applyProtection="0"/>
    <xf numFmtId="0" fontId="0" fillId="8" borderId="0" applyNumberFormat="0" applyBorder="0" applyAlignment="0" applyProtection="0"/>
    <xf numFmtId="0" fontId="81" fillId="8" borderId="0" applyNumberFormat="0" applyBorder="0" applyAlignment="0" applyProtection="0"/>
    <xf numFmtId="0" fontId="0" fillId="9" borderId="0" applyNumberFormat="0" applyBorder="0" applyAlignment="0" applyProtection="0"/>
    <xf numFmtId="0" fontId="81" fillId="9" borderId="0" applyNumberFormat="0" applyBorder="0" applyAlignment="0" applyProtection="0"/>
    <xf numFmtId="0" fontId="0" fillId="10" borderId="0" applyNumberFormat="0" applyBorder="0" applyAlignment="0" applyProtection="0"/>
    <xf numFmtId="0" fontId="81" fillId="10" borderId="0" applyNumberFormat="0" applyBorder="0" applyAlignment="0" applyProtection="0"/>
    <xf numFmtId="0" fontId="0" fillId="11" borderId="0" applyNumberFormat="0" applyBorder="0" applyAlignment="0" applyProtection="0"/>
    <xf numFmtId="0" fontId="81" fillId="11" borderId="0" applyNumberFormat="0" applyBorder="0" applyAlignment="0" applyProtection="0"/>
    <xf numFmtId="0" fontId="0" fillId="12" borderId="0" applyNumberFormat="0" applyBorder="0" applyAlignment="0" applyProtection="0"/>
    <xf numFmtId="0" fontId="81" fillId="12" borderId="0" applyNumberFormat="0" applyBorder="0" applyAlignment="0" applyProtection="0"/>
    <xf numFmtId="0" fontId="0" fillId="13"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3" fillId="14" borderId="0" applyNumberFormat="0" applyBorder="0" applyAlignment="0" applyProtection="0"/>
    <xf numFmtId="0" fontId="82" fillId="15" borderId="0" applyNumberFormat="0" applyBorder="0" applyAlignment="0" applyProtection="0"/>
    <xf numFmtId="0" fontId="83" fillId="15" borderId="0" applyNumberFormat="0" applyBorder="0" applyAlignment="0" applyProtection="0"/>
    <xf numFmtId="0" fontId="82" fillId="16" borderId="0" applyNumberFormat="0" applyBorder="0" applyAlignment="0" applyProtection="0"/>
    <xf numFmtId="0" fontId="83" fillId="16" borderId="0" applyNumberFormat="0" applyBorder="0" applyAlignment="0" applyProtection="0"/>
    <xf numFmtId="0" fontId="82" fillId="17" borderId="0" applyNumberFormat="0" applyBorder="0" applyAlignment="0" applyProtection="0"/>
    <xf numFmtId="0" fontId="83" fillId="17" borderId="0" applyNumberFormat="0" applyBorder="0" applyAlignment="0" applyProtection="0"/>
    <xf numFmtId="0" fontId="82" fillId="18" borderId="0" applyNumberFormat="0" applyBorder="0" applyAlignment="0" applyProtection="0"/>
    <xf numFmtId="0" fontId="83" fillId="18" borderId="0" applyNumberFormat="0" applyBorder="0" applyAlignment="0" applyProtection="0"/>
    <xf numFmtId="0" fontId="82" fillId="19"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0" borderId="0" applyNumberFormat="0" applyBorder="0" applyAlignment="0" applyProtection="0"/>
    <xf numFmtId="0" fontId="86" fillId="21" borderId="1" applyNumberFormat="0" applyAlignment="0" applyProtection="0"/>
    <xf numFmtId="0" fontId="87" fillId="21" borderId="1" applyNumberFormat="0" applyAlignment="0" applyProtection="0"/>
    <xf numFmtId="0" fontId="88" fillId="22" borderId="2" applyNumberFormat="0" applyAlignment="0" applyProtection="0"/>
    <xf numFmtId="0" fontId="89" fillId="22" borderId="2" applyNumberFormat="0" applyAlignment="0" applyProtection="0"/>
    <xf numFmtId="0" fontId="90" fillId="0" borderId="3" applyNumberFormat="0" applyFill="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82" fillId="23" borderId="0" applyNumberFormat="0" applyBorder="0" applyAlignment="0" applyProtection="0"/>
    <xf numFmtId="0" fontId="83" fillId="23" borderId="0" applyNumberFormat="0" applyBorder="0" applyAlignment="0" applyProtection="0"/>
    <xf numFmtId="0" fontId="82" fillId="24" borderId="0" applyNumberFormat="0" applyBorder="0" applyAlignment="0" applyProtection="0"/>
    <xf numFmtId="0" fontId="83" fillId="24" borderId="0" applyNumberFormat="0" applyBorder="0" applyAlignment="0" applyProtection="0"/>
    <xf numFmtId="0" fontId="82" fillId="25" borderId="0" applyNumberFormat="0" applyBorder="0" applyAlignment="0" applyProtection="0"/>
    <xf numFmtId="0" fontId="83" fillId="25" borderId="0" applyNumberFormat="0" applyBorder="0" applyAlignment="0" applyProtection="0"/>
    <xf numFmtId="0" fontId="82" fillId="26" borderId="0" applyNumberFormat="0" applyBorder="0" applyAlignment="0" applyProtection="0"/>
    <xf numFmtId="0" fontId="83" fillId="26" borderId="0" applyNumberFormat="0" applyBorder="0" applyAlignment="0" applyProtection="0"/>
    <xf numFmtId="0" fontId="82" fillId="27" borderId="0" applyNumberFormat="0" applyBorder="0" applyAlignment="0" applyProtection="0"/>
    <xf numFmtId="0" fontId="83" fillId="27" borderId="0" applyNumberFormat="0" applyBorder="0" applyAlignment="0" applyProtection="0"/>
    <xf numFmtId="0" fontId="82" fillId="28" borderId="0" applyNumberFormat="0" applyBorder="0" applyAlignment="0" applyProtection="0"/>
    <xf numFmtId="0" fontId="83" fillId="28" borderId="0" applyNumberFormat="0" applyBorder="0" applyAlignment="0" applyProtection="0"/>
    <xf numFmtId="0" fontId="95" fillId="29" borderId="1" applyNumberFormat="0" applyAlignment="0" applyProtection="0"/>
    <xf numFmtId="0" fontId="96" fillId="29" borderId="1" applyNumberFormat="0" applyAlignment="0" applyProtection="0"/>
    <xf numFmtId="0" fontId="97" fillId="0" borderId="0" applyNumberFormat="0" applyFill="0" applyBorder="0" applyAlignment="0" applyProtection="0"/>
    <xf numFmtId="0" fontId="98" fillId="30" borderId="0" applyNumberFormat="0" applyBorder="0" applyAlignment="0" applyProtection="0"/>
    <xf numFmtId="0" fontId="9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0" fillId="31" borderId="0" applyNumberFormat="0" applyBorder="0" applyAlignment="0" applyProtection="0"/>
    <xf numFmtId="0" fontId="101" fillId="31" borderId="0" applyNumberFormat="0" applyBorder="0" applyAlignment="0" applyProtection="0"/>
    <xf numFmtId="0" fontId="81" fillId="0" borderId="0">
      <alignment/>
      <protection/>
    </xf>
    <xf numFmtId="0" fontId="3"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3" fillId="0" borderId="0">
      <alignment/>
      <protection/>
    </xf>
    <xf numFmtId="0" fontId="81" fillId="0" borderId="0">
      <alignment/>
      <protection/>
    </xf>
    <xf numFmtId="0" fontId="81" fillId="0" borderId="0">
      <alignment/>
      <protection/>
    </xf>
    <xf numFmtId="0" fontId="3" fillId="0" borderId="0">
      <alignment/>
      <protection/>
    </xf>
    <xf numFmtId="0" fontId="81"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0" fontId="81"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2" fillId="21" borderId="6" applyNumberFormat="0" applyAlignment="0" applyProtection="0"/>
    <xf numFmtId="0" fontId="103" fillId="21" borderId="6"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4" applyNumberFormat="0" applyFill="0" applyAlignment="0" applyProtection="0"/>
    <xf numFmtId="0" fontId="110" fillId="0" borderId="7" applyNumberFormat="0" applyFill="0" applyAlignment="0" applyProtection="0"/>
    <xf numFmtId="0" fontId="111" fillId="0" borderId="7" applyNumberFormat="0" applyFill="0" applyAlignment="0" applyProtection="0"/>
    <xf numFmtId="0" fontId="93" fillId="0" borderId="8" applyNumberFormat="0" applyFill="0" applyAlignment="0" applyProtection="0"/>
    <xf numFmtId="0" fontId="94" fillId="0" borderId="8" applyNumberFormat="0" applyFill="0" applyAlignment="0" applyProtection="0"/>
    <xf numFmtId="0" fontId="112" fillId="0" borderId="9" applyNumberFormat="0" applyFill="0" applyAlignment="0" applyProtection="0"/>
    <xf numFmtId="0" fontId="113" fillId="0" borderId="9" applyNumberFormat="0" applyFill="0" applyAlignment="0" applyProtection="0"/>
  </cellStyleXfs>
  <cellXfs count="534">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3"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4" fillId="0" borderId="0" xfId="0" applyFont="1" applyAlignment="1">
      <alignment/>
    </xf>
    <xf numFmtId="175" fontId="3" fillId="34" borderId="11" xfId="79" applyNumberFormat="1" applyFont="1" applyFill="1" applyBorder="1" applyAlignment="1">
      <alignment horizontal="center"/>
    </xf>
    <xf numFmtId="175" fontId="3" fillId="34" borderId="11" xfId="79" applyNumberFormat="1" applyFont="1" applyFill="1" applyBorder="1" applyAlignment="1">
      <alignment/>
    </xf>
    <xf numFmtId="175" fontId="2" fillId="34" borderId="12" xfId="79" applyNumberFormat="1" applyFont="1" applyFill="1" applyBorder="1" applyAlignment="1">
      <alignment/>
    </xf>
    <xf numFmtId="0" fontId="3" fillId="34" borderId="11" xfId="0" applyFont="1" applyFill="1" applyBorder="1" applyAlignment="1">
      <alignment/>
    </xf>
    <xf numFmtId="0" fontId="112" fillId="0" borderId="0" xfId="0" applyFont="1" applyAlignment="1">
      <alignment/>
    </xf>
    <xf numFmtId="0" fontId="0" fillId="0" borderId="0" xfId="0" applyAlignment="1">
      <alignment vertical="center"/>
    </xf>
    <xf numFmtId="175" fontId="114" fillId="0" borderId="0" xfId="0" applyNumberFormat="1" applyFont="1" applyAlignment="1">
      <alignment/>
    </xf>
    <xf numFmtId="0" fontId="114" fillId="0" borderId="13" xfId="0" applyFont="1" applyBorder="1" applyAlignment="1">
      <alignment/>
    </xf>
    <xf numFmtId="0" fontId="114" fillId="0" borderId="14" xfId="0" applyFont="1" applyBorder="1" applyAlignment="1">
      <alignment/>
    </xf>
    <xf numFmtId="175" fontId="114" fillId="0" borderId="14" xfId="0" applyNumberFormat="1" applyFont="1" applyBorder="1" applyAlignment="1">
      <alignment/>
    </xf>
    <xf numFmtId="9" fontId="114" fillId="0" borderId="14" xfId="120" applyFont="1" applyBorder="1" applyAlignment="1">
      <alignment/>
    </xf>
    <xf numFmtId="0" fontId="114" fillId="0" borderId="15" xfId="0" applyFont="1" applyBorder="1" applyAlignment="1">
      <alignment/>
    </xf>
    <xf numFmtId="175" fontId="114" fillId="0" borderId="15" xfId="0" applyNumberFormat="1" applyFont="1" applyBorder="1" applyAlignment="1">
      <alignment/>
    </xf>
    <xf numFmtId="9" fontId="114" fillId="0" borderId="15" xfId="120" applyFont="1" applyBorder="1" applyAlignment="1">
      <alignment/>
    </xf>
    <xf numFmtId="0" fontId="115" fillId="0" borderId="0" xfId="0" applyFont="1" applyAlignment="1">
      <alignment horizontal="justify"/>
    </xf>
    <xf numFmtId="0" fontId="6" fillId="0" borderId="0" xfId="0" applyFont="1" applyAlignment="1">
      <alignment horizontal="justify"/>
    </xf>
    <xf numFmtId="0" fontId="116" fillId="0" borderId="0" xfId="0" applyFont="1" applyAlignment="1">
      <alignment horizontal="justify"/>
    </xf>
    <xf numFmtId="0" fontId="0" fillId="0" borderId="0" xfId="0" applyAlignment="1">
      <alignment/>
    </xf>
    <xf numFmtId="0" fontId="117" fillId="0" borderId="16" xfId="0" applyFont="1" applyBorder="1" applyAlignment="1">
      <alignment horizontal="center"/>
    </xf>
    <xf numFmtId="0" fontId="118" fillId="0" borderId="0" xfId="92" applyFont="1">
      <alignment/>
      <protection/>
    </xf>
    <xf numFmtId="0" fontId="119" fillId="0" borderId="0" xfId="92" applyFont="1">
      <alignment/>
      <protection/>
    </xf>
    <xf numFmtId="0" fontId="81" fillId="0" borderId="0" xfId="92">
      <alignment/>
      <protection/>
    </xf>
    <xf numFmtId="0" fontId="120" fillId="0" borderId="0" xfId="92" applyFont="1" applyAlignment="1">
      <alignment horizontal="center"/>
      <protection/>
    </xf>
    <xf numFmtId="17" fontId="120" fillId="0" borderId="0" xfId="92" applyNumberFormat="1" applyFont="1" applyAlignment="1" quotePrefix="1">
      <alignment horizontal="center"/>
      <protection/>
    </xf>
    <xf numFmtId="0" fontId="121" fillId="0" borderId="0" xfId="92" applyFont="1" applyAlignment="1">
      <alignment horizontal="left" indent="15"/>
      <protection/>
    </xf>
    <xf numFmtId="0" fontId="122" fillId="0" borderId="0" xfId="92" applyFont="1" applyAlignment="1">
      <alignment horizontal="center"/>
      <protection/>
    </xf>
    <xf numFmtId="0" fontId="123" fillId="0" borderId="0" xfId="92" applyFont="1" applyAlignment="1">
      <alignment/>
      <protection/>
    </xf>
    <xf numFmtId="0" fontId="124" fillId="0" borderId="0" xfId="92" applyFont="1">
      <alignment/>
      <protection/>
    </xf>
    <xf numFmtId="0" fontId="118" fillId="0" borderId="0" xfId="92" applyFont="1" quotePrefix="1">
      <alignment/>
      <protection/>
    </xf>
    <xf numFmtId="0" fontId="9" fillId="0" borderId="0" xfId="92" applyFont="1">
      <alignment/>
      <protection/>
    </xf>
    <xf numFmtId="0" fontId="10" fillId="0" borderId="0" xfId="92" applyFont="1">
      <alignment/>
      <protection/>
    </xf>
    <xf numFmtId="0" fontId="125" fillId="0" borderId="0" xfId="92" applyFont="1">
      <alignment/>
      <protection/>
    </xf>
    <xf numFmtId="0" fontId="2" fillId="0" borderId="0" xfId="92" applyFont="1">
      <alignment/>
      <protection/>
    </xf>
    <xf numFmtId="0" fontId="5" fillId="0" borderId="0" xfId="104" applyFont="1" applyBorder="1" applyProtection="1">
      <alignment/>
      <protection/>
    </xf>
    <xf numFmtId="0" fontId="2" fillId="0" borderId="16" xfId="104" applyFont="1" applyBorder="1" applyAlignment="1" applyProtection="1">
      <alignment horizontal="left"/>
      <protection/>
    </xf>
    <xf numFmtId="0" fontId="2" fillId="0" borderId="16" xfId="104" applyFont="1" applyBorder="1" applyProtection="1">
      <alignment/>
      <protection/>
    </xf>
    <xf numFmtId="0" fontId="2" fillId="0" borderId="16" xfId="104" applyFont="1" applyBorder="1" applyAlignment="1" applyProtection="1">
      <alignment horizontal="center"/>
      <protection/>
    </xf>
    <xf numFmtId="17" fontId="120" fillId="0" borderId="0" xfId="92" applyNumberFormat="1" applyFont="1" applyAlignment="1">
      <alignment horizontal="left"/>
      <protection/>
    </xf>
    <xf numFmtId="0" fontId="3" fillId="0" borderId="0" xfId="104" applyFont="1" applyBorder="1" applyProtection="1">
      <alignment/>
      <protection/>
    </xf>
    <xf numFmtId="0" fontId="3" fillId="0" borderId="0" xfId="104" applyFont="1" applyBorder="1" applyAlignment="1" applyProtection="1">
      <alignment horizontal="center"/>
      <protection/>
    </xf>
    <xf numFmtId="0" fontId="9" fillId="0" borderId="0" xfId="104" applyFont="1" applyBorder="1" applyAlignment="1" applyProtection="1">
      <alignment horizontal="left"/>
      <protection/>
    </xf>
    <xf numFmtId="0" fontId="9" fillId="0" borderId="0" xfId="104" applyFont="1" applyBorder="1" applyAlignment="1" applyProtection="1">
      <alignment horizontal="center"/>
      <protection/>
    </xf>
    <xf numFmtId="0" fontId="5" fillId="0" borderId="0" xfId="104" applyFont="1" applyBorder="1" applyAlignment="1" applyProtection="1">
      <alignment horizontal="left"/>
      <protection/>
    </xf>
    <xf numFmtId="0" fontId="5" fillId="0" borderId="0" xfId="104" applyFont="1" applyBorder="1" applyAlignment="1" applyProtection="1">
      <alignment horizontal="right"/>
      <protection/>
    </xf>
    <xf numFmtId="0" fontId="11" fillId="0" borderId="16" xfId="104" applyFont="1" applyBorder="1" applyAlignment="1" applyProtection="1">
      <alignment horizontal="left"/>
      <protection/>
    </xf>
    <xf numFmtId="0" fontId="11" fillId="0" borderId="16" xfId="104" applyFont="1" applyBorder="1" applyProtection="1">
      <alignment/>
      <protection/>
    </xf>
    <xf numFmtId="0" fontId="11" fillId="0" borderId="0" xfId="104" applyFont="1" applyBorder="1" applyAlignment="1" applyProtection="1">
      <alignment horizontal="left"/>
      <protection/>
    </xf>
    <xf numFmtId="0" fontId="5" fillId="0" borderId="17" xfId="104" applyFont="1" applyBorder="1" applyAlignment="1" applyProtection="1">
      <alignment horizontal="left"/>
      <protection/>
    </xf>
    <xf numFmtId="0" fontId="5" fillId="0" borderId="17" xfId="104" applyFont="1" applyBorder="1" applyProtection="1">
      <alignment/>
      <protection/>
    </xf>
    <xf numFmtId="0" fontId="5" fillId="0" borderId="17" xfId="104" applyFont="1" applyBorder="1" applyAlignment="1" applyProtection="1">
      <alignment horizontal="right"/>
      <protection/>
    </xf>
    <xf numFmtId="0" fontId="9" fillId="0" borderId="0" xfId="92" applyFont="1" applyBorder="1" applyAlignment="1">
      <alignment horizontal="justify" vertical="center" wrapText="1"/>
      <protection/>
    </xf>
    <xf numFmtId="0" fontId="12" fillId="0" borderId="0" xfId="92" applyFont="1" applyBorder="1" applyAlignment="1">
      <alignment horizontal="justify" vertical="top" wrapText="1"/>
      <protection/>
    </xf>
    <xf numFmtId="0" fontId="81" fillId="0" borderId="0" xfId="92" applyBorder="1">
      <alignment/>
      <protection/>
    </xf>
    <xf numFmtId="0" fontId="114"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17" fillId="0" borderId="0" xfId="0" applyFont="1" applyAlignment="1">
      <alignment/>
    </xf>
    <xf numFmtId="0" fontId="117" fillId="0" borderId="18" xfId="0" applyFont="1" applyBorder="1" applyAlignment="1">
      <alignment horizontal="center" vertical="top"/>
    </xf>
    <xf numFmtId="0" fontId="117" fillId="0" borderId="14" xfId="0" applyFont="1" applyBorder="1" applyAlignment="1">
      <alignment horizontal="center" vertical="top"/>
    </xf>
    <xf numFmtId="3" fontId="114" fillId="0" borderId="13" xfId="0" applyNumberFormat="1" applyFont="1" applyBorder="1" applyAlignment="1">
      <alignment/>
    </xf>
    <xf numFmtId="0" fontId="126" fillId="0" borderId="0" xfId="0" applyFont="1" applyAlignment="1">
      <alignment horizontal="center"/>
    </xf>
    <xf numFmtId="3" fontId="3" fillId="0" borderId="0" xfId="0" applyNumberFormat="1" applyFont="1" applyBorder="1" applyAlignment="1">
      <alignment/>
    </xf>
    <xf numFmtId="3" fontId="3" fillId="0" borderId="0" xfId="80"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114"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16" fillId="0" borderId="0" xfId="0" applyFont="1" applyFill="1" applyAlignment="1">
      <alignment horizontal="justify"/>
    </xf>
    <xf numFmtId="0" fontId="117" fillId="0" borderId="0" xfId="0" applyFont="1" applyBorder="1" applyAlignment="1">
      <alignment horizontal="center"/>
    </xf>
    <xf numFmtId="175" fontId="114" fillId="0" borderId="0" xfId="0" applyNumberFormat="1" applyFont="1" applyBorder="1" applyAlignment="1">
      <alignment/>
    </xf>
    <xf numFmtId="0" fontId="114" fillId="0" borderId="0" xfId="0" applyFont="1" applyBorder="1" applyAlignment="1">
      <alignment horizontal="left"/>
    </xf>
    <xf numFmtId="0" fontId="9" fillId="0" borderId="0" xfId="92" applyFont="1" applyAlignment="1">
      <alignment horizontal="left"/>
      <protection/>
    </xf>
    <xf numFmtId="0" fontId="117" fillId="0" borderId="19" xfId="0" applyFont="1" applyBorder="1" applyAlignment="1">
      <alignment horizontal="center"/>
    </xf>
    <xf numFmtId="0" fontId="117"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20" applyNumberFormat="1" applyFont="1" applyFill="1" applyBorder="1" applyAlignment="1">
      <alignment horizontal="center" vertical="center"/>
    </xf>
    <xf numFmtId="173" fontId="2" fillId="0" borderId="11" xfId="120" applyNumberFormat="1" applyFont="1" applyFill="1" applyBorder="1" applyAlignment="1">
      <alignment horizontal="center" vertical="center"/>
    </xf>
    <xf numFmtId="173" fontId="2" fillId="0" borderId="15" xfId="120"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2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Fill="1" applyBorder="1" applyAlignment="1">
      <alignment/>
    </xf>
    <xf numFmtId="173" fontId="13" fillId="0" borderId="0" xfId="120" applyNumberFormat="1" applyFont="1" applyFill="1" applyBorder="1" applyAlignment="1">
      <alignment horizontal="center"/>
    </xf>
    <xf numFmtId="0" fontId="3" fillId="0" borderId="0" xfId="0" applyFont="1" applyAlignment="1">
      <alignment/>
    </xf>
    <xf numFmtId="173" fontId="3" fillId="0" borderId="0" xfId="120" applyNumberFormat="1" applyFont="1" applyFill="1" applyBorder="1" applyAlignment="1">
      <alignment horizontal="center"/>
    </xf>
    <xf numFmtId="0" fontId="114" fillId="0" borderId="11" xfId="0" applyFont="1" applyBorder="1" applyAlignment="1">
      <alignment/>
    </xf>
    <xf numFmtId="0" fontId="2" fillId="0" borderId="0" xfId="93" applyFont="1" applyFill="1" applyAlignment="1">
      <alignment vertical="center"/>
      <protection/>
    </xf>
    <xf numFmtId="172" fontId="3" fillId="0" borderId="0" xfId="93" applyNumberFormat="1" applyFont="1" applyFill="1" applyAlignment="1">
      <alignment vertical="center"/>
      <protection/>
    </xf>
    <xf numFmtId="0" fontId="3" fillId="0" borderId="0" xfId="93" applyFont="1" applyFill="1" applyAlignment="1">
      <alignment vertical="center"/>
      <protection/>
    </xf>
    <xf numFmtId="0" fontId="2" fillId="0" borderId="0" xfId="93" applyFont="1" applyFill="1" applyBorder="1" applyAlignment="1">
      <alignment horizontal="center"/>
      <protection/>
    </xf>
    <xf numFmtId="0" fontId="2" fillId="0" borderId="0" xfId="93" applyFont="1" applyFill="1" applyBorder="1" applyAlignment="1">
      <alignment vertical="center"/>
      <protection/>
    </xf>
    <xf numFmtId="0" fontId="3" fillId="0" borderId="0" xfId="93" applyFont="1" applyFill="1" applyBorder="1">
      <alignment/>
      <protection/>
    </xf>
    <xf numFmtId="3" fontId="3" fillId="0" borderId="0" xfId="93" applyNumberFormat="1" applyFont="1" applyFill="1" applyBorder="1" applyAlignment="1">
      <alignment vertical="center"/>
      <protection/>
    </xf>
    <xf numFmtId="3" fontId="114" fillId="0" borderId="14" xfId="0" applyNumberFormat="1" applyFont="1" applyBorder="1" applyAlignment="1">
      <alignment/>
    </xf>
    <xf numFmtId="3" fontId="114" fillId="0" borderId="11" xfId="0" applyNumberFormat="1" applyFont="1" applyBorder="1" applyAlignment="1">
      <alignment/>
    </xf>
    <xf numFmtId="3" fontId="114" fillId="0" borderId="15" xfId="0" applyNumberFormat="1" applyFont="1" applyBorder="1" applyAlignment="1">
      <alignment/>
    </xf>
    <xf numFmtId="4" fontId="114" fillId="0" borderId="14" xfId="0" applyNumberFormat="1" applyFont="1" applyBorder="1" applyAlignment="1">
      <alignment/>
    </xf>
    <xf numFmtId="4" fontId="114" fillId="0" borderId="11" xfId="0" applyNumberFormat="1" applyFont="1" applyBorder="1" applyAlignment="1">
      <alignment/>
    </xf>
    <xf numFmtId="4" fontId="114" fillId="0" borderId="15" xfId="0" applyNumberFormat="1" applyFont="1" applyBorder="1" applyAlignment="1">
      <alignment/>
    </xf>
    <xf numFmtId="3" fontId="114" fillId="0" borderId="0" xfId="0" applyNumberFormat="1" applyFont="1" applyBorder="1" applyAlignment="1">
      <alignment horizontal="right" vertical="center" wrapText="1"/>
    </xf>
    <xf numFmtId="1" fontId="114" fillId="0" borderId="10" xfId="0" applyNumberFormat="1" applyFont="1" applyBorder="1" applyAlignment="1">
      <alignment horizontal="left" vertical="center" wrapText="1"/>
    </xf>
    <xf numFmtId="3" fontId="114" fillId="0" borderId="10" xfId="0" applyNumberFormat="1" applyFont="1" applyBorder="1" applyAlignment="1">
      <alignment horizontal="right" vertical="center" wrapText="1"/>
    </xf>
    <xf numFmtId="0" fontId="114" fillId="0" borderId="0" xfId="0" applyFont="1" applyBorder="1" applyAlignment="1" applyProtection="1">
      <alignment horizontal="center" vertical="center" wrapText="1"/>
      <protection/>
    </xf>
    <xf numFmtId="1" fontId="114" fillId="0" borderId="24" xfId="0" applyNumberFormat="1" applyFont="1" applyBorder="1" applyAlignment="1">
      <alignment horizontal="left" vertical="center" wrapText="1"/>
    </xf>
    <xf numFmtId="3" fontId="114" fillId="0" borderId="24" xfId="0" applyNumberFormat="1" applyFont="1" applyBorder="1" applyAlignment="1">
      <alignment horizontal="right" vertical="center" wrapText="1"/>
    </xf>
    <xf numFmtId="1" fontId="114" fillId="0" borderId="13" xfId="0" applyNumberFormat="1" applyFont="1" applyBorder="1" applyAlignment="1">
      <alignment horizontal="left" vertical="center" wrapText="1"/>
    </xf>
    <xf numFmtId="3" fontId="114" fillId="0" borderId="13" xfId="0" applyNumberFormat="1" applyFont="1" applyBorder="1" applyAlignment="1">
      <alignment horizontal="right" vertical="center" wrapText="1"/>
    </xf>
    <xf numFmtId="0" fontId="2" fillId="0" borderId="18" xfId="93" applyFont="1" applyFill="1" applyBorder="1">
      <alignment/>
      <protection/>
    </xf>
    <xf numFmtId="0" fontId="2" fillId="0" borderId="21" xfId="93" applyFont="1" applyFill="1" applyBorder="1">
      <alignment/>
      <protection/>
    </xf>
    <xf numFmtId="0" fontId="2" fillId="0" borderId="22" xfId="93" applyFont="1" applyFill="1" applyBorder="1">
      <alignment/>
      <protection/>
    </xf>
    <xf numFmtId="0" fontId="2" fillId="0" borderId="13" xfId="93" applyFont="1" applyFill="1" applyBorder="1" applyAlignment="1">
      <alignment horizontal="center"/>
      <protection/>
    </xf>
    <xf numFmtId="0" fontId="127" fillId="0" borderId="0" xfId="0" applyFont="1" applyBorder="1" applyAlignment="1">
      <alignment/>
    </xf>
    <xf numFmtId="0" fontId="127" fillId="0" borderId="0" xfId="0" applyFont="1" applyBorder="1" applyAlignment="1" applyProtection="1">
      <alignment horizontal="center" vertical="center" wrapText="1"/>
      <protection/>
    </xf>
    <xf numFmtId="0" fontId="114" fillId="0" borderId="0" xfId="0" applyFont="1" applyAlignment="1">
      <alignment/>
    </xf>
    <xf numFmtId="0" fontId="3" fillId="0" borderId="14" xfId="93" applyFont="1" applyFill="1" applyBorder="1">
      <alignment/>
      <protection/>
    </xf>
    <xf numFmtId="3" fontId="2" fillId="0" borderId="11" xfId="93" applyNumberFormat="1" applyFont="1" applyFill="1" applyBorder="1" applyAlignment="1">
      <alignment vertical="center" wrapText="1"/>
      <protection/>
    </xf>
    <xf numFmtId="0" fontId="3" fillId="0" borderId="11" xfId="93" applyFont="1" applyFill="1" applyBorder="1">
      <alignment/>
      <protection/>
    </xf>
    <xf numFmtId="0" fontId="2" fillId="0" borderId="11" xfId="93" applyFont="1" applyFill="1" applyBorder="1">
      <alignment/>
      <protection/>
    </xf>
    <xf numFmtId="0" fontId="3" fillId="0" borderId="0" xfId="93" applyFont="1" applyFill="1" applyAlignment="1">
      <alignment horizontal="center" vertical="center"/>
      <protection/>
    </xf>
    <xf numFmtId="3" fontId="3" fillId="0" borderId="0" xfId="93" applyNumberFormat="1" applyFont="1" applyFill="1" applyAlignment="1">
      <alignment vertical="center"/>
      <protection/>
    </xf>
    <xf numFmtId="0" fontId="114"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28" fillId="34" borderId="13" xfId="0" applyNumberFormat="1" applyFont="1" applyFill="1" applyBorder="1" applyAlignment="1">
      <alignment horizontal="center"/>
    </xf>
    <xf numFmtId="3" fontId="128" fillId="34" borderId="13" xfId="80" applyNumberFormat="1" applyFont="1" applyFill="1" applyBorder="1" applyAlignment="1">
      <alignment horizontal="center"/>
    </xf>
    <xf numFmtId="3" fontId="128" fillId="35" borderId="13" xfId="0" applyNumberFormat="1" applyFont="1" applyFill="1" applyBorder="1" applyAlignment="1">
      <alignment horizontal="center" vertical="center"/>
    </xf>
    <xf numFmtId="172" fontId="128" fillId="34" borderId="13" xfId="0" applyNumberFormat="1" applyFont="1" applyFill="1" applyBorder="1" applyAlignment="1">
      <alignment horizontal="center"/>
    </xf>
    <xf numFmtId="9" fontId="129" fillId="34" borderId="13" xfId="120" applyFont="1" applyFill="1" applyBorder="1" applyAlignment="1">
      <alignment horizontal="center"/>
    </xf>
    <xf numFmtId="9" fontId="130" fillId="34" borderId="13" xfId="120" applyFont="1" applyFill="1" applyBorder="1" applyAlignment="1">
      <alignment horizontal="center"/>
    </xf>
    <xf numFmtId="9" fontId="114" fillId="0" borderId="0" xfId="0" applyNumberFormat="1" applyFont="1" applyAlignment="1">
      <alignment/>
    </xf>
    <xf numFmtId="1" fontId="114" fillId="0" borderId="0" xfId="0" applyNumberFormat="1" applyFont="1" applyAlignment="1">
      <alignment/>
    </xf>
    <xf numFmtId="174" fontId="114" fillId="0" borderId="0" xfId="0" applyNumberFormat="1" applyFont="1" applyAlignment="1">
      <alignment/>
    </xf>
    <xf numFmtId="3" fontId="114" fillId="0" borderId="0" xfId="0" applyNumberFormat="1" applyFont="1" applyAlignment="1">
      <alignment/>
    </xf>
    <xf numFmtId="0" fontId="114" fillId="0" borderId="0" xfId="0" applyFont="1" applyAlignment="1">
      <alignment/>
    </xf>
    <xf numFmtId="0" fontId="117" fillId="0" borderId="16" xfId="0" applyFont="1" applyBorder="1" applyAlignment="1">
      <alignment horizontal="center"/>
    </xf>
    <xf numFmtId="177" fontId="114" fillId="0" borderId="14" xfId="79" applyNumberFormat="1" applyFont="1" applyBorder="1" applyAlignment="1">
      <alignment/>
    </xf>
    <xf numFmtId="177" fontId="114" fillId="0" borderId="15" xfId="79" applyNumberFormat="1" applyFont="1" applyBorder="1" applyAlignment="1">
      <alignment/>
    </xf>
    <xf numFmtId="177" fontId="114" fillId="0" borderId="13" xfId="79" applyNumberFormat="1" applyFont="1" applyBorder="1" applyAlignment="1">
      <alignment/>
    </xf>
    <xf numFmtId="0" fontId="114" fillId="0" borderId="0" xfId="0" applyFont="1" applyAlignment="1">
      <alignment/>
    </xf>
    <xf numFmtId="0" fontId="114" fillId="0" borderId="0" xfId="0" applyFont="1" applyAlignment="1">
      <alignment/>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17" fillId="0" borderId="19" xfId="0" applyFont="1" applyBorder="1" applyAlignment="1">
      <alignment horizontal="center"/>
    </xf>
    <xf numFmtId="0" fontId="117" fillId="0" borderId="16" xfId="0" applyFont="1" applyBorder="1" applyAlignment="1">
      <alignment horizontal="center"/>
    </xf>
    <xf numFmtId="0" fontId="114" fillId="0" borderId="13" xfId="0" applyFont="1" applyBorder="1" applyAlignment="1">
      <alignment horizontal="center"/>
    </xf>
    <xf numFmtId="0" fontId="2" fillId="0" borderId="13" xfId="93" applyFont="1" applyFill="1" applyBorder="1" applyAlignment="1" quotePrefix="1">
      <alignment horizontal="center"/>
      <protection/>
    </xf>
    <xf numFmtId="0" fontId="117" fillId="0" borderId="13" xfId="0" applyFont="1" applyBorder="1" applyAlignment="1">
      <alignment horizontal="center"/>
    </xf>
    <xf numFmtId="17" fontId="117" fillId="0" borderId="13" xfId="0" applyNumberFormat="1" applyFont="1" applyBorder="1" applyAlignment="1">
      <alignment horizontal="center"/>
    </xf>
    <xf numFmtId="17" fontId="117" fillId="0" borderId="13" xfId="0" applyNumberFormat="1" applyFont="1" applyBorder="1" applyAlignment="1">
      <alignment horizontal="center" vertical="center"/>
    </xf>
    <xf numFmtId="0" fontId="117" fillId="0" borderId="0" xfId="0" applyFont="1" applyBorder="1" applyAlignment="1">
      <alignment/>
    </xf>
    <xf numFmtId="0" fontId="114" fillId="0" borderId="19" xfId="0" applyFont="1" applyBorder="1" applyAlignment="1">
      <alignment/>
    </xf>
    <xf numFmtId="0" fontId="114" fillId="0" borderId="16" xfId="0" applyFont="1" applyBorder="1" applyAlignment="1">
      <alignment/>
    </xf>
    <xf numFmtId="0" fontId="114" fillId="0" borderId="25" xfId="0" applyFont="1" applyBorder="1" applyAlignment="1">
      <alignment/>
    </xf>
    <xf numFmtId="173" fontId="114" fillId="0" borderId="13" xfId="120" applyNumberFormat="1" applyFont="1" applyBorder="1" applyAlignment="1">
      <alignment/>
    </xf>
    <xf numFmtId="0" fontId="114" fillId="0" borderId="16" xfId="0" applyFont="1" applyFill="1" applyBorder="1" applyAlignment="1">
      <alignment/>
    </xf>
    <xf numFmtId="0" fontId="114" fillId="0" borderId="25" xfId="0" applyFont="1" applyFill="1" applyBorder="1" applyAlignment="1">
      <alignment/>
    </xf>
    <xf numFmtId="0" fontId="123" fillId="0" borderId="0" xfId="92" applyFont="1" applyAlignment="1">
      <alignment horizontal="left"/>
      <protection/>
    </xf>
    <xf numFmtId="0" fontId="114" fillId="0" borderId="13" xfId="0" applyFont="1" applyBorder="1" applyAlignment="1">
      <alignment horizontal="center"/>
    </xf>
    <xf numFmtId="0" fontId="117" fillId="0" borderId="16" xfId="0" applyFont="1" applyBorder="1" applyAlignment="1">
      <alignment horizontal="center"/>
    </xf>
    <xf numFmtId="0" fontId="117"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20" applyFont="1" applyFill="1" applyAlignment="1">
      <alignment/>
    </xf>
    <xf numFmtId="0" fontId="114" fillId="0" borderId="0" xfId="0" applyFont="1" applyAlignment="1">
      <alignment/>
    </xf>
    <xf numFmtId="175" fontId="4" fillId="34" borderId="0" xfId="79" applyNumberFormat="1" applyFont="1" applyFill="1" applyBorder="1" applyAlignment="1">
      <alignment horizontal="center"/>
    </xf>
    <xf numFmtId="0" fontId="114" fillId="0" borderId="0" xfId="0" applyFont="1" applyAlignment="1">
      <alignment/>
    </xf>
    <xf numFmtId="0" fontId="117" fillId="0" borderId="16" xfId="0" applyFont="1" applyBorder="1" applyAlignment="1">
      <alignment horizontal="center"/>
    </xf>
    <xf numFmtId="0" fontId="117" fillId="0" borderId="25" xfId="0" applyFont="1" applyBorder="1" applyAlignment="1">
      <alignment horizontal="center"/>
    </xf>
    <xf numFmtId="0" fontId="120" fillId="0" borderId="0" xfId="0" applyFont="1" applyFill="1" applyBorder="1" applyAlignment="1">
      <alignment vertical="top"/>
    </xf>
    <xf numFmtId="0" fontId="131" fillId="0" borderId="0" xfId="0" applyFont="1" applyAlignment="1">
      <alignment horizontal="center" readingOrder="1"/>
    </xf>
    <xf numFmtId="0" fontId="117" fillId="0" borderId="25" xfId="0" applyFont="1" applyBorder="1" applyAlignment="1">
      <alignment horizontal="center"/>
    </xf>
    <xf numFmtId="0" fontId="117" fillId="0" borderId="25" xfId="0" applyFont="1" applyBorder="1" applyAlignment="1">
      <alignment horizontal="center"/>
    </xf>
    <xf numFmtId="0" fontId="114" fillId="0" borderId="0" xfId="0" applyFont="1" applyAlignment="1">
      <alignment/>
    </xf>
    <xf numFmtId="0" fontId="117" fillId="0" borderId="25" xfId="0" applyFont="1" applyBorder="1" applyAlignment="1">
      <alignment horizontal="center"/>
    </xf>
    <xf numFmtId="0" fontId="11" fillId="0" borderId="0" xfId="93" applyFont="1" applyFill="1" applyBorder="1">
      <alignment/>
      <protection/>
    </xf>
    <xf numFmtId="0" fontId="5" fillId="0" borderId="0" xfId="93" applyFont="1" applyFill="1" applyBorder="1">
      <alignment/>
      <protection/>
    </xf>
    <xf numFmtId="3" fontId="11" fillId="0" borderId="0" xfId="93" applyNumberFormat="1" applyFont="1" applyFill="1" applyBorder="1">
      <alignment/>
      <protection/>
    </xf>
    <xf numFmtId="172" fontId="11" fillId="0" borderId="0" xfId="93" applyNumberFormat="1" applyFont="1" applyFill="1" applyBorder="1">
      <alignment/>
      <protection/>
    </xf>
    <xf numFmtId="3" fontId="11" fillId="0" borderId="0" xfId="93" applyNumberFormat="1" applyFont="1" applyFill="1" applyBorder="1" applyAlignment="1">
      <alignment vertical="center" wrapText="1"/>
      <protection/>
    </xf>
    <xf numFmtId="172" fontId="11" fillId="0" borderId="0" xfId="93" applyNumberFormat="1" applyFont="1" applyFill="1" applyBorder="1" applyAlignment="1">
      <alignment vertical="center" wrapText="1"/>
      <protection/>
    </xf>
    <xf numFmtId="3" fontId="5" fillId="0" borderId="0" xfId="93" applyNumberFormat="1" applyFont="1" applyFill="1" applyBorder="1">
      <alignment/>
      <protection/>
    </xf>
    <xf numFmtId="172" fontId="5" fillId="0" borderId="0" xfId="93" applyNumberFormat="1" applyFont="1" applyFill="1" applyBorder="1">
      <alignment/>
      <protection/>
    </xf>
    <xf numFmtId="0" fontId="5" fillId="0" borderId="0" xfId="93" applyFont="1" applyFill="1" applyBorder="1" applyAlignment="1">
      <alignment vertical="center"/>
      <protection/>
    </xf>
    <xf numFmtId="0" fontId="5" fillId="0" borderId="26" xfId="93" applyFont="1" applyFill="1" applyBorder="1">
      <alignment/>
      <protection/>
    </xf>
    <xf numFmtId="3" fontId="5" fillId="0" borderId="26" xfId="93" applyNumberFormat="1" applyFont="1" applyFill="1" applyBorder="1">
      <alignment/>
      <protection/>
    </xf>
    <xf numFmtId="0" fontId="117" fillId="0" borderId="19" xfId="0" applyFont="1" applyBorder="1" applyAlignment="1">
      <alignment horizontal="center"/>
    </xf>
    <xf numFmtId="0" fontId="117" fillId="0" borderId="25" xfId="0" applyFont="1" applyBorder="1" applyAlignment="1">
      <alignment horizontal="center"/>
    </xf>
    <xf numFmtId="3" fontId="114" fillId="0" borderId="25" xfId="0" applyNumberFormat="1" applyFont="1" applyBorder="1" applyAlignment="1">
      <alignment/>
    </xf>
    <xf numFmtId="0" fontId="114" fillId="0" borderId="22" xfId="0" applyFont="1" applyFill="1" applyBorder="1" applyAlignment="1">
      <alignment/>
    </xf>
    <xf numFmtId="0" fontId="114" fillId="0" borderId="0" xfId="0" applyFont="1" applyAlignment="1">
      <alignment/>
    </xf>
    <xf numFmtId="0" fontId="114" fillId="0" borderId="0" xfId="0" applyFont="1" applyAlignment="1">
      <alignment/>
    </xf>
    <xf numFmtId="172" fontId="2" fillId="0" borderId="0" xfId="0" applyNumberFormat="1" applyFont="1" applyFill="1" applyBorder="1" applyAlignment="1">
      <alignment horizontal="center" vertical="center"/>
    </xf>
    <xf numFmtId="174" fontId="114" fillId="0" borderId="13" xfId="0" applyNumberFormat="1" applyFont="1" applyBorder="1" applyAlignment="1">
      <alignment horizontal="center" vertical="center"/>
    </xf>
    <xf numFmtId="174" fontId="114" fillId="0" borderId="0" xfId="79" applyNumberFormat="1" applyFont="1" applyAlignment="1">
      <alignment/>
    </xf>
    <xf numFmtId="174" fontId="3" fillId="0" borderId="20" xfId="0" applyNumberFormat="1" applyFont="1" applyFill="1" applyBorder="1" applyAlignment="1">
      <alignment horizontal="center" vertical="center"/>
    </xf>
    <xf numFmtId="0" fontId="117" fillId="0" borderId="14" xfId="0" applyFont="1" applyBorder="1" applyAlignment="1">
      <alignment horizontal="center"/>
    </xf>
    <xf numFmtId="0" fontId="117" fillId="0" borderId="15" xfId="0" applyFont="1" applyBorder="1" applyAlignment="1">
      <alignment horizont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3" fillId="0" borderId="14" xfId="93" applyFont="1" applyFill="1" applyBorder="1" applyAlignment="1">
      <alignment horizontal="center"/>
      <protection/>
    </xf>
    <xf numFmtId="3" fontId="3" fillId="0" borderId="11" xfId="93" applyNumberFormat="1" applyFont="1" applyFill="1" applyBorder="1">
      <alignment/>
      <protection/>
    </xf>
    <xf numFmtId="3" fontId="2" fillId="0" borderId="11" xfId="93" applyNumberFormat="1" applyFont="1" applyFill="1" applyBorder="1">
      <alignment/>
      <protection/>
    </xf>
    <xf numFmtId="3" fontId="3" fillId="0" borderId="15" xfId="93" applyNumberFormat="1" applyFont="1" applyFill="1" applyBorder="1">
      <alignment/>
      <protection/>
    </xf>
    <xf numFmtId="0" fontId="114" fillId="0" borderId="0" xfId="0" applyFont="1" applyAlignment="1">
      <alignment/>
    </xf>
    <xf numFmtId="0" fontId="117" fillId="0" borderId="25" xfId="0" applyFont="1" applyBorder="1" applyAlignment="1">
      <alignment horizontal="center"/>
    </xf>
    <xf numFmtId="0" fontId="2" fillId="0" borderId="0" xfId="0" applyFont="1" applyFill="1" applyBorder="1" applyAlignment="1">
      <alignment horizontal="center" vertical="center" wrapText="1"/>
    </xf>
    <xf numFmtId="178" fontId="14" fillId="0" borderId="0" xfId="0" applyNumberFormat="1" applyFont="1" applyFill="1" applyBorder="1" applyAlignment="1">
      <alignment horizontal="right" vertical="center" wrapText="1"/>
    </xf>
    <xf numFmtId="178" fontId="0" fillId="0" borderId="0" xfId="0" applyNumberFormat="1" applyBorder="1" applyAlignment="1">
      <alignment horizontal="right" vertical="center"/>
    </xf>
    <xf numFmtId="0" fontId="14" fillId="0" borderId="0" xfId="0" applyFont="1" applyFill="1" applyBorder="1" applyAlignment="1" applyProtection="1">
      <alignment vertical="center" wrapText="1"/>
      <protection/>
    </xf>
    <xf numFmtId="0" fontId="114" fillId="0" borderId="0" xfId="0" applyFont="1" applyAlignment="1">
      <alignment/>
    </xf>
    <xf numFmtId="0" fontId="15" fillId="0" borderId="0" xfId="0" applyFont="1" applyFill="1" applyBorder="1" applyAlignment="1">
      <alignment horizontal="center" vertical="center" wrapText="1"/>
    </xf>
    <xf numFmtId="178"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4" fillId="0" borderId="27" xfId="0" applyFont="1" applyBorder="1" applyAlignment="1">
      <alignment/>
    </xf>
    <xf numFmtId="0" fontId="114" fillId="0" borderId="28" xfId="0" applyFont="1" applyBorder="1" applyAlignment="1">
      <alignment/>
    </xf>
    <xf numFmtId="0" fontId="132" fillId="0" borderId="0" xfId="0" applyFont="1" applyAlignment="1">
      <alignment/>
    </xf>
    <xf numFmtId="2" fontId="133" fillId="0" borderId="0" xfId="0" applyNumberFormat="1" applyFont="1" applyAlignment="1">
      <alignment/>
    </xf>
    <xf numFmtId="173" fontId="133" fillId="0" borderId="0" xfId="120" applyNumberFormat="1" applyFont="1" applyAlignment="1">
      <alignment/>
    </xf>
    <xf numFmtId="172" fontId="133" fillId="0" borderId="0" xfId="93" applyNumberFormat="1" applyFont="1" applyFill="1" applyAlignment="1">
      <alignment vertical="center"/>
      <protection/>
    </xf>
    <xf numFmtId="0" fontId="133" fillId="0" borderId="0" xfId="93" applyFont="1" applyFill="1" applyAlignment="1">
      <alignment vertical="center"/>
      <protection/>
    </xf>
    <xf numFmtId="0" fontId="133" fillId="0" borderId="0" xfId="0" applyFont="1" applyAlignment="1">
      <alignment/>
    </xf>
    <xf numFmtId="0" fontId="133" fillId="0" borderId="0" xfId="0" applyFont="1" applyBorder="1" applyAlignment="1">
      <alignment/>
    </xf>
    <xf numFmtId="0" fontId="82" fillId="0" borderId="0" xfId="0" applyFont="1" applyAlignment="1">
      <alignment/>
    </xf>
    <xf numFmtId="174" fontId="82" fillId="0" borderId="0" xfId="0" applyNumberFormat="1" applyFont="1" applyAlignment="1">
      <alignment/>
    </xf>
    <xf numFmtId="3" fontId="134" fillId="0" borderId="0" xfId="0" applyNumberFormat="1" applyFont="1" applyAlignment="1">
      <alignment/>
    </xf>
    <xf numFmtId="174" fontId="133" fillId="0" borderId="0" xfId="0" applyNumberFormat="1" applyFont="1" applyAlignment="1">
      <alignment/>
    </xf>
    <xf numFmtId="0" fontId="127" fillId="0" borderId="0" xfId="0" applyFont="1" applyBorder="1" applyAlignment="1" applyProtection="1">
      <alignment horizontal="left"/>
      <protection/>
    </xf>
    <xf numFmtId="0" fontId="127" fillId="0" borderId="0" xfId="0" applyFont="1" applyBorder="1" applyAlignment="1" applyProtection="1">
      <alignment horizontal="center"/>
      <protection/>
    </xf>
    <xf numFmtId="0" fontId="16" fillId="0" borderId="0" xfId="93" applyFont="1" applyFill="1" applyBorder="1">
      <alignment/>
      <protection/>
    </xf>
    <xf numFmtId="0" fontId="117" fillId="0" borderId="19" xfId="0" applyFont="1" applyBorder="1" applyAlignment="1">
      <alignment/>
    </xf>
    <xf numFmtId="0" fontId="117" fillId="0" borderId="16" xfId="0" applyFont="1" applyBorder="1" applyAlignment="1">
      <alignment/>
    </xf>
    <xf numFmtId="0" fontId="0" fillId="0" borderId="29" xfId="0" applyBorder="1" applyAlignment="1">
      <alignment/>
    </xf>
    <xf numFmtId="3" fontId="0" fillId="0" borderId="30" xfId="0" applyNumberFormat="1" applyBorder="1" applyAlignment="1">
      <alignment/>
    </xf>
    <xf numFmtId="0" fontId="0" fillId="0" borderId="31" xfId="0" applyBorder="1" applyAlignment="1">
      <alignment/>
    </xf>
    <xf numFmtId="3" fontId="0" fillId="0" borderId="27" xfId="0" applyNumberFormat="1" applyBorder="1" applyAlignment="1">
      <alignment/>
    </xf>
    <xf numFmtId="3"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135" fillId="0" borderId="35" xfId="0" applyFont="1" applyBorder="1" applyAlignment="1">
      <alignment/>
    </xf>
    <xf numFmtId="0" fontId="112" fillId="0" borderId="36" xfId="0" applyFont="1" applyBorder="1" applyAlignment="1">
      <alignment horizontal="center" vertical="center"/>
    </xf>
    <xf numFmtId="0" fontId="112" fillId="0" borderId="16" xfId="0" applyFont="1" applyBorder="1" applyAlignment="1">
      <alignment horizontal="center" vertical="center"/>
    </xf>
    <xf numFmtId="0" fontId="112" fillId="0" borderId="37" xfId="0" applyFont="1" applyBorder="1" applyAlignment="1">
      <alignment horizontal="center" vertical="center"/>
    </xf>
    <xf numFmtId="0" fontId="135" fillId="0" borderId="14" xfId="0" applyFont="1" applyBorder="1" applyAlignment="1">
      <alignment horizontal="center" vertical="center"/>
    </xf>
    <xf numFmtId="0" fontId="135" fillId="0" borderId="14" xfId="0" applyFont="1" applyBorder="1" applyAlignment="1">
      <alignment/>
    </xf>
    <xf numFmtId="175" fontId="135" fillId="0" borderId="14" xfId="0" applyNumberFormat="1" applyFont="1" applyBorder="1" applyAlignment="1">
      <alignment/>
    </xf>
    <xf numFmtId="9" fontId="135" fillId="0" borderId="14" xfId="120" applyFont="1" applyBorder="1" applyAlignment="1">
      <alignment/>
    </xf>
    <xf numFmtId="177" fontId="135" fillId="0" borderId="14" xfId="79" applyNumberFormat="1" applyFont="1" applyBorder="1" applyAlignment="1">
      <alignment/>
    </xf>
    <xf numFmtId="0" fontId="135" fillId="0" borderId="15" xfId="0" applyFont="1" applyBorder="1" applyAlignment="1">
      <alignment/>
    </xf>
    <xf numFmtId="175" fontId="135" fillId="0" borderId="15" xfId="0" applyNumberFormat="1" applyFont="1" applyBorder="1" applyAlignment="1">
      <alignment/>
    </xf>
    <xf numFmtId="9" fontId="135" fillId="0" borderId="15" xfId="120" applyFont="1" applyBorder="1" applyAlignment="1">
      <alignment/>
    </xf>
    <xf numFmtId="177" fontId="135" fillId="0" borderId="15" xfId="79" applyNumberFormat="1" applyFont="1" applyBorder="1" applyAlignment="1">
      <alignment/>
    </xf>
    <xf numFmtId="175" fontId="135" fillId="0" borderId="11" xfId="0" applyNumberFormat="1" applyFont="1" applyBorder="1" applyAlignment="1">
      <alignment/>
    </xf>
    <xf numFmtId="177" fontId="135" fillId="0" borderId="11" xfId="79" applyNumberFormat="1" applyFont="1" applyBorder="1" applyAlignment="1">
      <alignment/>
    </xf>
    <xf numFmtId="0" fontId="135" fillId="0" borderId="13" xfId="0" applyFont="1" applyBorder="1" applyAlignment="1">
      <alignment/>
    </xf>
    <xf numFmtId="175" fontId="135" fillId="0" borderId="13" xfId="0" applyNumberFormat="1" applyFont="1" applyBorder="1" applyAlignment="1">
      <alignment/>
    </xf>
    <xf numFmtId="9" fontId="135" fillId="0" borderId="13" xfId="120" applyFont="1" applyBorder="1" applyAlignment="1">
      <alignment/>
    </xf>
    <xf numFmtId="177" fontId="135" fillId="0" borderId="13" xfId="79" applyNumberFormat="1" applyFont="1" applyBorder="1" applyAlignment="1">
      <alignment/>
    </xf>
    <xf numFmtId="0" fontId="136" fillId="0" borderId="19" xfId="0" applyFont="1" applyBorder="1" applyAlignment="1">
      <alignment horizontal="center"/>
    </xf>
    <xf numFmtId="0" fontId="136" fillId="0" borderId="22" xfId="0" applyFont="1" applyBorder="1" applyAlignment="1">
      <alignment horizontal="center"/>
    </xf>
    <xf numFmtId="0" fontId="136" fillId="0" borderId="15" xfId="0" applyFont="1" applyBorder="1" applyAlignment="1">
      <alignment horizontal="center"/>
    </xf>
    <xf numFmtId="0" fontId="136" fillId="0" borderId="17" xfId="0" applyFont="1" applyBorder="1" applyAlignment="1">
      <alignment horizontal="center"/>
    </xf>
    <xf numFmtId="0" fontId="136" fillId="0" borderId="23" xfId="0" applyFont="1" applyBorder="1" applyAlignment="1">
      <alignment horizontal="center"/>
    </xf>
    <xf numFmtId="0" fontId="135" fillId="0" borderId="0" xfId="0" applyFont="1" applyBorder="1" applyAlignment="1">
      <alignment/>
    </xf>
    <xf numFmtId="0" fontId="135" fillId="0" borderId="0" xfId="0" applyFont="1" applyAlignment="1">
      <alignment/>
    </xf>
    <xf numFmtId="0" fontId="135" fillId="0" borderId="13" xfId="0" applyFont="1" applyBorder="1" applyAlignment="1">
      <alignment horizontal="center" vertical="center"/>
    </xf>
    <xf numFmtId="0" fontId="117" fillId="0" borderId="18" xfId="0" applyFont="1" applyBorder="1" applyAlignment="1">
      <alignment horizontal="center" vertical="top"/>
    </xf>
    <xf numFmtId="0" fontId="3" fillId="0" borderId="15" xfId="93" applyFont="1" applyFill="1" applyBorder="1">
      <alignment/>
      <protection/>
    </xf>
    <xf numFmtId="174" fontId="2" fillId="0" borderId="11" xfId="93" applyNumberFormat="1" applyFont="1" applyFill="1" applyBorder="1" applyAlignment="1">
      <alignment horizontal="center" vertical="center" wrapText="1"/>
      <protection/>
    </xf>
    <xf numFmtId="174" fontId="3" fillId="0" borderId="11" xfId="93" applyNumberFormat="1" applyFont="1" applyFill="1" applyBorder="1" applyAlignment="1">
      <alignment horizontal="center"/>
      <protection/>
    </xf>
    <xf numFmtId="174" fontId="2" fillId="0" borderId="11" xfId="93" applyNumberFormat="1" applyFont="1" applyFill="1" applyBorder="1" applyAlignment="1">
      <alignment horizontal="center"/>
      <protection/>
    </xf>
    <xf numFmtId="174" fontId="3" fillId="0" borderId="15" xfId="93" applyNumberFormat="1" applyFont="1" applyFill="1" applyBorder="1" applyAlignment="1">
      <alignment horizontal="center"/>
      <protection/>
    </xf>
    <xf numFmtId="0" fontId="14" fillId="0" borderId="0" xfId="0" applyFont="1" applyAlignment="1">
      <alignment/>
    </xf>
    <xf numFmtId="174" fontId="14" fillId="0" borderId="0" xfId="0" applyNumberFormat="1" applyFont="1" applyAlignment="1">
      <alignment/>
    </xf>
    <xf numFmtId="2" fontId="14" fillId="0" borderId="0" xfId="0" applyNumberFormat="1" applyFont="1" applyAlignment="1">
      <alignment/>
    </xf>
    <xf numFmtId="3" fontId="14" fillId="0" borderId="0" xfId="0" applyNumberFormat="1" applyFont="1" applyAlignment="1">
      <alignment/>
    </xf>
    <xf numFmtId="1" fontId="14" fillId="0" borderId="0" xfId="0" applyNumberFormat="1" applyFont="1" applyAlignment="1">
      <alignment/>
    </xf>
    <xf numFmtId="172" fontId="14"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172" fontId="114" fillId="0" borderId="0" xfId="0" applyNumberFormat="1" applyFont="1" applyBorder="1" applyAlignment="1">
      <alignment/>
    </xf>
    <xf numFmtId="0" fontId="114" fillId="0" borderId="0" xfId="0" applyFont="1" applyAlignment="1">
      <alignment/>
    </xf>
    <xf numFmtId="0" fontId="114" fillId="0" borderId="13" xfId="0" applyFont="1" applyBorder="1" applyAlignment="1">
      <alignment horizontal="center"/>
    </xf>
    <xf numFmtId="0" fontId="117" fillId="0" borderId="16" xfId="0" applyFont="1" applyBorder="1" applyAlignment="1">
      <alignment horizontal="center"/>
    </xf>
    <xf numFmtId="172" fontId="114" fillId="0" borderId="0" xfId="0" applyNumberFormat="1" applyFont="1" applyAlignment="1">
      <alignment/>
    </xf>
    <xf numFmtId="0" fontId="114" fillId="0" borderId="0" xfId="0" applyFont="1" applyAlignment="1">
      <alignment/>
    </xf>
    <xf numFmtId="0" fontId="114" fillId="0" borderId="0" xfId="0" applyFont="1" applyBorder="1" applyAlignment="1">
      <alignment horizontal="left"/>
    </xf>
    <xf numFmtId="0" fontId="114" fillId="0" borderId="0" xfId="0" applyFont="1" applyAlignment="1">
      <alignment horizontal="left"/>
    </xf>
    <xf numFmtId="0" fontId="114" fillId="0" borderId="13" xfId="0" applyFont="1" applyBorder="1" applyAlignment="1">
      <alignment horizontal="center"/>
    </xf>
    <xf numFmtId="0" fontId="15" fillId="0" borderId="0" xfId="0" applyFont="1" applyFill="1" applyBorder="1" applyAlignment="1">
      <alignment horizontal="left" vertical="center" wrapText="1"/>
    </xf>
    <xf numFmtId="178" fontId="0" fillId="0" borderId="0" xfId="0" applyNumberFormat="1" applyFill="1" applyBorder="1" applyAlignment="1">
      <alignment horizontal="left" vertical="center" wrapText="1"/>
    </xf>
    <xf numFmtId="175" fontId="4" fillId="34" borderId="0" xfId="84" applyNumberFormat="1" applyFont="1" applyFill="1" applyBorder="1" applyAlignment="1">
      <alignment/>
    </xf>
    <xf numFmtId="175" fontId="17" fillId="34" borderId="0" xfId="84" applyNumberFormat="1" applyFont="1" applyFill="1" applyBorder="1" applyAlignment="1">
      <alignment/>
    </xf>
    <xf numFmtId="177" fontId="114" fillId="0" borderId="0" xfId="0" applyNumberFormat="1" applyFont="1" applyAlignment="1">
      <alignment/>
    </xf>
    <xf numFmtId="3" fontId="114" fillId="0" borderId="13" xfId="0" applyNumberFormat="1" applyFont="1" applyBorder="1" applyAlignment="1">
      <alignment horizontal="center"/>
    </xf>
    <xf numFmtId="173" fontId="114" fillId="0" borderId="13" xfId="120" applyNumberFormat="1" applyFont="1" applyBorder="1" applyAlignment="1">
      <alignment horizontal="center"/>
    </xf>
    <xf numFmtId="0" fontId="2" fillId="0" borderId="0" xfId="93" applyFont="1" applyFill="1" applyBorder="1" applyAlignment="1" quotePrefix="1">
      <alignment horizontal="right"/>
      <protection/>
    </xf>
    <xf numFmtId="3" fontId="2" fillId="0" borderId="11" xfId="93" applyNumberFormat="1" applyFont="1" applyFill="1" applyBorder="1" applyAlignment="1">
      <alignment horizontal="right" vertical="center" wrapText="1"/>
      <protection/>
    </xf>
    <xf numFmtId="3" fontId="3" fillId="0" borderId="11" xfId="93" applyNumberFormat="1" applyFont="1" applyFill="1" applyBorder="1" applyAlignment="1">
      <alignment horizontal="right"/>
      <protection/>
    </xf>
    <xf numFmtId="3" fontId="2" fillId="0" borderId="11" xfId="93" applyNumberFormat="1" applyFont="1" applyFill="1" applyBorder="1" applyAlignment="1">
      <alignment horizontal="right"/>
      <protection/>
    </xf>
    <xf numFmtId="3" fontId="3" fillId="0" borderId="15" xfId="93" applyNumberFormat="1" applyFont="1" applyFill="1" applyBorder="1" applyAlignment="1">
      <alignment horizontal="right"/>
      <protection/>
    </xf>
    <xf numFmtId="172" fontId="2" fillId="0" borderId="20" xfId="93" applyNumberFormat="1" applyFont="1" applyFill="1" applyBorder="1" applyAlignment="1">
      <alignment horizontal="center" vertical="center" wrapText="1"/>
      <protection/>
    </xf>
    <xf numFmtId="0" fontId="3" fillId="0" borderId="20" xfId="93" applyFont="1" applyFill="1" applyBorder="1" applyAlignment="1">
      <alignment horizontal="center" vertical="center"/>
      <protection/>
    </xf>
    <xf numFmtId="172" fontId="2" fillId="0" borderId="20" xfId="93" applyNumberFormat="1" applyFont="1" applyFill="1" applyBorder="1" applyAlignment="1">
      <alignment horizontal="center"/>
      <protection/>
    </xf>
    <xf numFmtId="172" fontId="3" fillId="0" borderId="20" xfId="93" applyNumberFormat="1" applyFont="1" applyFill="1" applyBorder="1" applyAlignment="1">
      <alignment horizontal="center"/>
      <protection/>
    </xf>
    <xf numFmtId="0" fontId="3" fillId="0" borderId="20" xfId="93" applyFont="1" applyFill="1" applyBorder="1" applyAlignment="1">
      <alignment horizontal="center"/>
      <protection/>
    </xf>
    <xf numFmtId="172" fontId="3" fillId="0" borderId="23" xfId="93" applyNumberFormat="1" applyFont="1" applyFill="1" applyBorder="1" applyAlignment="1">
      <alignment horizontal="center"/>
      <protection/>
    </xf>
    <xf numFmtId="0" fontId="114" fillId="0" borderId="0" xfId="0" applyFont="1" applyAlignment="1">
      <alignment/>
    </xf>
    <xf numFmtId="17" fontId="2" fillId="0" borderId="38" xfId="0" applyNumberFormat="1" applyFont="1" applyFill="1" applyBorder="1" applyAlignment="1">
      <alignment horizontal="center" vertical="center"/>
    </xf>
    <xf numFmtId="17" fontId="2" fillId="0" borderId="38" xfId="0" applyNumberFormat="1" applyFont="1" applyFill="1" applyBorder="1" applyAlignment="1">
      <alignment horizontal="center" vertical="center" wrapText="1"/>
    </xf>
    <xf numFmtId="175" fontId="17" fillId="34" borderId="0" xfId="84" applyNumberFormat="1" applyFont="1" applyFill="1" applyBorder="1" applyAlignment="1">
      <alignment/>
    </xf>
    <xf numFmtId="175" fontId="4" fillId="36" borderId="0" xfId="84" applyNumberFormat="1" applyFont="1" applyFill="1" applyBorder="1" applyAlignment="1">
      <alignment/>
    </xf>
    <xf numFmtId="9" fontId="129" fillId="35" borderId="13" xfId="120" applyFont="1" applyFill="1" applyBorder="1" applyAlignment="1">
      <alignment horizontal="center"/>
    </xf>
    <xf numFmtId="0" fontId="114" fillId="0" borderId="0" xfId="0" applyFont="1" applyAlignment="1">
      <alignment/>
    </xf>
    <xf numFmtId="0" fontId="114" fillId="0" borderId="0" xfId="0" applyFont="1" applyAlignment="1">
      <alignment/>
    </xf>
    <xf numFmtId="172" fontId="11"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114" fillId="0" borderId="0" xfId="0" applyFont="1" applyAlignment="1">
      <alignment/>
    </xf>
    <xf numFmtId="0" fontId="114" fillId="0" borderId="0" xfId="0" applyFont="1" applyBorder="1" applyAlignment="1">
      <alignment horizontal="left"/>
    </xf>
    <xf numFmtId="0" fontId="114" fillId="0" borderId="13" xfId="0" applyFont="1" applyBorder="1" applyAlignment="1">
      <alignment horizontal="center"/>
    </xf>
    <xf numFmtId="175" fontId="17" fillId="34" borderId="0" xfId="85" applyNumberFormat="1" applyFont="1" applyFill="1" applyBorder="1" applyAlignment="1">
      <alignment/>
    </xf>
    <xf numFmtId="175" fontId="4" fillId="36" borderId="0" xfId="85" applyNumberFormat="1" applyFont="1" applyFill="1" applyBorder="1" applyAlignment="1">
      <alignment/>
    </xf>
    <xf numFmtId="175" fontId="4" fillId="34" borderId="0" xfId="85" applyNumberFormat="1" applyFont="1" applyFill="1" applyBorder="1" applyAlignment="1">
      <alignment/>
    </xf>
    <xf numFmtId="177" fontId="135" fillId="0" borderId="0" xfId="79" applyNumberFormat="1" applyFont="1" applyBorder="1" applyAlignment="1">
      <alignment/>
    </xf>
    <xf numFmtId="173" fontId="3" fillId="35" borderId="13" xfId="120" applyNumberFormat="1" applyFont="1" applyFill="1" applyBorder="1" applyAlignment="1">
      <alignment horizontal="center"/>
    </xf>
    <xf numFmtId="173" fontId="137" fillId="35" borderId="13" xfId="120" applyNumberFormat="1" applyFont="1" applyFill="1" applyBorder="1" applyAlignment="1">
      <alignment horizontal="center"/>
    </xf>
    <xf numFmtId="173" fontId="128" fillId="35" borderId="13" xfId="120" applyNumberFormat="1" applyFont="1" applyFill="1" applyBorder="1" applyAlignment="1">
      <alignment horizontal="center"/>
    </xf>
    <xf numFmtId="17" fontId="2" fillId="0" borderId="39"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120" applyNumberFormat="1" applyFont="1" applyFill="1" applyBorder="1" applyAlignment="1">
      <alignment horizontal="center" vertical="center"/>
    </xf>
    <xf numFmtId="0" fontId="114" fillId="0" borderId="40" xfId="0" applyFont="1" applyFill="1" applyBorder="1" applyAlignment="1">
      <alignment/>
    </xf>
    <xf numFmtId="0" fontId="114" fillId="0" borderId="41" xfId="0" applyFont="1" applyFill="1" applyBorder="1" applyAlignment="1">
      <alignment vertical="center"/>
    </xf>
    <xf numFmtId="173" fontId="2" fillId="0" borderId="42" xfId="120" applyNumberFormat="1" applyFont="1" applyFill="1" applyBorder="1" applyAlignment="1">
      <alignment horizontal="center" vertical="center"/>
    </xf>
    <xf numFmtId="173" fontId="2" fillId="0" borderId="43" xfId="120" applyNumberFormat="1" applyFont="1" applyFill="1" applyBorder="1" applyAlignment="1">
      <alignment horizontal="center" vertical="center"/>
    </xf>
    <xf numFmtId="0" fontId="2" fillId="0" borderId="44" xfId="0" applyFont="1" applyFill="1" applyBorder="1" applyAlignment="1">
      <alignment vertical="center"/>
    </xf>
    <xf numFmtId="173" fontId="2" fillId="0" borderId="45" xfId="120" applyNumberFormat="1" applyFont="1" applyFill="1" applyBorder="1" applyAlignment="1">
      <alignment horizontal="center" vertical="center"/>
    </xf>
    <xf numFmtId="0" fontId="114" fillId="0" borderId="46" xfId="0" applyFont="1" applyFill="1" applyBorder="1" applyAlignment="1">
      <alignment vertical="center"/>
    </xf>
    <xf numFmtId="0" fontId="114" fillId="0" borderId="47" xfId="0" applyFont="1" applyFill="1" applyBorder="1" applyAlignment="1">
      <alignment vertical="center"/>
    </xf>
    <xf numFmtId="0" fontId="2" fillId="0" borderId="48" xfId="0" applyFont="1" applyFill="1" applyBorder="1" applyAlignment="1">
      <alignment vertical="center"/>
    </xf>
    <xf numFmtId="0" fontId="114" fillId="0" borderId="49" xfId="0" applyFont="1" applyFill="1" applyBorder="1" applyAlignment="1">
      <alignment vertical="center"/>
    </xf>
    <xf numFmtId="173" fontId="2" fillId="0" borderId="50" xfId="120" applyNumberFormat="1" applyFont="1" applyFill="1" applyBorder="1" applyAlignment="1">
      <alignment horizontal="center" vertical="center"/>
    </xf>
    <xf numFmtId="173" fontId="2" fillId="0" borderId="51" xfId="120" applyNumberFormat="1" applyFont="1" applyFill="1" applyBorder="1" applyAlignment="1">
      <alignment horizontal="center" vertical="center"/>
    </xf>
    <xf numFmtId="0" fontId="2" fillId="0" borderId="52" xfId="0" applyFont="1" applyFill="1" applyBorder="1" applyAlignment="1">
      <alignment vertical="center"/>
    </xf>
    <xf numFmtId="4" fontId="2" fillId="0" borderId="53" xfId="0" applyNumberFormat="1" applyFont="1" applyFill="1" applyBorder="1" applyAlignment="1">
      <alignment horizontal="center" vertical="center"/>
    </xf>
    <xf numFmtId="173" fontId="2" fillId="0" borderId="53" xfId="120" applyNumberFormat="1" applyFont="1" applyFill="1" applyBorder="1" applyAlignment="1">
      <alignment horizontal="center" vertical="center"/>
    </xf>
    <xf numFmtId="173" fontId="2" fillId="0" borderId="54" xfId="120" applyNumberFormat="1" applyFont="1" applyFill="1" applyBorder="1" applyAlignment="1">
      <alignment horizontal="center" vertical="center"/>
    </xf>
    <xf numFmtId="0" fontId="114" fillId="0" borderId="0" xfId="0" applyFont="1" applyAlignment="1">
      <alignment/>
    </xf>
    <xf numFmtId="0" fontId="5" fillId="0" borderId="0" xfId="93" applyFont="1" applyFill="1" applyAlignment="1">
      <alignment vertical="distributed"/>
      <protection/>
    </xf>
    <xf numFmtId="0" fontId="114" fillId="0" borderId="0" xfId="0" applyFont="1" applyAlignment="1">
      <alignment/>
    </xf>
    <xf numFmtId="0" fontId="114" fillId="0" borderId="0" xfId="0" applyFont="1" applyBorder="1" applyAlignment="1">
      <alignment horizontal="left"/>
    </xf>
    <xf numFmtId="0" fontId="138" fillId="0" borderId="13" xfId="0" applyFont="1" applyBorder="1" applyAlignment="1">
      <alignment/>
    </xf>
    <xf numFmtId="0" fontId="138" fillId="0" borderId="13" xfId="0" applyFont="1" applyBorder="1" applyAlignment="1">
      <alignment horizontal="center" vertical="center"/>
    </xf>
    <xf numFmtId="0" fontId="138" fillId="0" borderId="13" xfId="0" applyFont="1" applyBorder="1" applyAlignment="1">
      <alignment horizontal="center" vertical="center" wrapText="1"/>
    </xf>
    <xf numFmtId="0" fontId="138" fillId="0" borderId="13" xfId="0" applyFont="1" applyBorder="1" applyAlignment="1">
      <alignment horizontal="center"/>
    </xf>
    <xf numFmtId="174" fontId="82" fillId="0" borderId="0" xfId="0" applyNumberFormat="1" applyFont="1" applyFill="1" applyAlignment="1">
      <alignment/>
    </xf>
    <xf numFmtId="0" fontId="82" fillId="0" borderId="0" xfId="0" applyFont="1" applyFill="1" applyAlignment="1">
      <alignment/>
    </xf>
    <xf numFmtId="2" fontId="82" fillId="0" borderId="0" xfId="0" applyNumberFormat="1" applyFont="1" applyFill="1" applyAlignment="1">
      <alignment/>
    </xf>
    <xf numFmtId="0" fontId="82" fillId="0" borderId="0" xfId="0" applyFont="1" applyFill="1" applyAlignment="1">
      <alignment horizontal="right" wrapText="1"/>
    </xf>
    <xf numFmtId="0" fontId="89" fillId="0" borderId="0" xfId="0" applyFont="1" applyFill="1" applyAlignment="1">
      <alignment horizontal="center" vertical="center" wrapText="1"/>
    </xf>
    <xf numFmtId="3" fontId="82" fillId="0" borderId="0" xfId="0" applyNumberFormat="1" applyFont="1" applyFill="1" applyAlignment="1">
      <alignment/>
    </xf>
    <xf numFmtId="1" fontId="82" fillId="0" borderId="0" xfId="0" applyNumberFormat="1" applyFont="1" applyFill="1" applyAlignment="1">
      <alignment/>
    </xf>
    <xf numFmtId="9" fontId="82" fillId="0" borderId="0" xfId="120" applyFont="1" applyFill="1" applyAlignment="1">
      <alignment/>
    </xf>
    <xf numFmtId="177" fontId="133" fillId="0" borderId="0" xfId="0" applyNumberFormat="1" applyFont="1" applyAlignment="1">
      <alignment/>
    </xf>
    <xf numFmtId="0" fontId="114" fillId="0" borderId="0" xfId="0" applyFont="1" applyAlignment="1">
      <alignment/>
    </xf>
    <xf numFmtId="0" fontId="114" fillId="0" borderId="0" xfId="0" applyFont="1" applyAlignment="1">
      <alignment/>
    </xf>
    <xf numFmtId="177" fontId="114" fillId="0" borderId="14" xfId="79" applyNumberFormat="1" applyFont="1" applyBorder="1" applyAlignment="1">
      <alignment horizontal="center" vertical="center"/>
    </xf>
    <xf numFmtId="177" fontId="114" fillId="0" borderId="15" xfId="79" applyNumberFormat="1" applyFont="1" applyBorder="1" applyAlignment="1">
      <alignment horizontal="center" vertical="center"/>
    </xf>
    <xf numFmtId="0" fontId="138" fillId="0" borderId="13" xfId="0" applyFont="1" applyBorder="1" applyAlignment="1">
      <alignment horizontal="center"/>
    </xf>
    <xf numFmtId="0" fontId="114" fillId="0" borderId="13" xfId="0" applyFont="1" applyBorder="1" applyAlignment="1">
      <alignment horizontal="center"/>
    </xf>
    <xf numFmtId="0" fontId="114" fillId="0" borderId="0" xfId="0" applyFont="1" applyAlignment="1">
      <alignment/>
    </xf>
    <xf numFmtId="0" fontId="114" fillId="0" borderId="0" xfId="0" applyFont="1" applyAlignment="1">
      <alignment/>
    </xf>
    <xf numFmtId="2" fontId="114" fillId="0" borderId="0" xfId="0" applyNumberFormat="1" applyFont="1" applyAlignment="1">
      <alignment/>
    </xf>
    <xf numFmtId="3" fontId="114" fillId="0" borderId="13" xfId="0" applyNumberFormat="1" applyFont="1" applyFill="1" applyBorder="1" applyAlignment="1">
      <alignment/>
    </xf>
    <xf numFmtId="177" fontId="114" fillId="33" borderId="13" xfId="79" applyNumberFormat="1" applyFont="1" applyFill="1" applyBorder="1" applyAlignment="1">
      <alignment/>
    </xf>
    <xf numFmtId="0" fontId="117" fillId="0" borderId="55" xfId="0" applyFont="1" applyFill="1" applyBorder="1" applyAlignment="1">
      <alignment horizontal="center" vertical="center"/>
    </xf>
    <xf numFmtId="0" fontId="114" fillId="0" borderId="56" xfId="0" applyFont="1" applyBorder="1" applyAlignment="1">
      <alignment horizontal="center" vertical="center"/>
    </xf>
    <xf numFmtId="3" fontId="114" fillId="0" borderId="55" xfId="0" applyNumberFormat="1" applyFont="1" applyBorder="1" applyAlignment="1">
      <alignment horizontal="center" vertical="center"/>
    </xf>
    <xf numFmtId="173" fontId="114" fillId="0" borderId="55" xfId="120" applyNumberFormat="1" applyFont="1" applyBorder="1" applyAlignment="1">
      <alignment horizontal="center" vertical="center"/>
    </xf>
    <xf numFmtId="0" fontId="114" fillId="0" borderId="55" xfId="0" applyFont="1" applyBorder="1" applyAlignment="1">
      <alignment horizontal="center" vertical="center"/>
    </xf>
    <xf numFmtId="173" fontId="114" fillId="0" borderId="55" xfId="120" applyNumberFormat="1" applyFont="1" applyBorder="1" applyAlignment="1" quotePrefix="1">
      <alignment horizontal="center" vertical="center"/>
    </xf>
    <xf numFmtId="3" fontId="117" fillId="0" borderId="55" xfId="0" applyNumberFormat="1" applyFont="1" applyBorder="1" applyAlignment="1">
      <alignment horizontal="center" vertical="center"/>
    </xf>
    <xf numFmtId="0" fontId="117" fillId="0" borderId="56" xfId="0" applyFont="1" applyFill="1" applyBorder="1" applyAlignment="1">
      <alignment horizontal="center" vertical="center"/>
    </xf>
    <xf numFmtId="3" fontId="117" fillId="0" borderId="55" xfId="0" applyNumberFormat="1" applyFont="1" applyFill="1" applyBorder="1" applyAlignment="1">
      <alignment horizontal="center" vertical="center"/>
    </xf>
    <xf numFmtId="173" fontId="117" fillId="0" borderId="55" xfId="120" applyNumberFormat="1" applyFont="1" applyFill="1" applyBorder="1" applyAlignment="1">
      <alignment horizontal="center" vertical="center"/>
    </xf>
    <xf numFmtId="0" fontId="114" fillId="0" borderId="0" xfId="0" applyFont="1" applyAlignment="1">
      <alignment/>
    </xf>
    <xf numFmtId="0" fontId="114" fillId="0" borderId="0" xfId="0" applyFont="1" applyFill="1" applyAlignment="1">
      <alignment/>
    </xf>
    <xf numFmtId="0" fontId="2" fillId="0" borderId="0" xfId="93" applyFont="1" applyFill="1" applyBorder="1" applyAlignment="1">
      <alignment horizontal="center" vertical="center" wrapText="1"/>
      <protection/>
    </xf>
    <xf numFmtId="2" fontId="82" fillId="0" borderId="0" xfId="0" applyNumberFormat="1" applyFont="1" applyAlignment="1">
      <alignment/>
    </xf>
    <xf numFmtId="3" fontId="82" fillId="0" borderId="0" xfId="0" applyNumberFormat="1" applyFont="1" applyAlignment="1">
      <alignment/>
    </xf>
    <xf numFmtId="1" fontId="82" fillId="0" borderId="0" xfId="0" applyNumberFormat="1" applyFont="1" applyAlignment="1">
      <alignment/>
    </xf>
    <xf numFmtId="172" fontId="82" fillId="0" borderId="0" xfId="0" applyNumberFormat="1" applyFont="1" applyAlignment="1">
      <alignment/>
    </xf>
    <xf numFmtId="3" fontId="133" fillId="0" borderId="0" xfId="0" applyNumberFormat="1" applyFont="1" applyAlignment="1">
      <alignment/>
    </xf>
    <xf numFmtId="0" fontId="120" fillId="0" borderId="0" xfId="92" applyFont="1" applyAlignment="1">
      <alignment horizontal="center" wrapText="1"/>
      <protection/>
    </xf>
    <xf numFmtId="17" fontId="120" fillId="0" borderId="0" xfId="92" applyNumberFormat="1" applyFont="1" applyAlignment="1">
      <alignment horizontal="center"/>
      <protection/>
    </xf>
    <xf numFmtId="0" fontId="120" fillId="0" borderId="0" xfId="92" applyFont="1" applyAlignment="1">
      <alignment horizontal="center"/>
      <protection/>
    </xf>
    <xf numFmtId="0" fontId="139" fillId="0" borderId="0" xfId="92" applyFont="1" applyAlignment="1">
      <alignment horizontal="left" wrapText="1"/>
      <protection/>
    </xf>
    <xf numFmtId="0" fontId="9" fillId="0" borderId="0" xfId="92" applyFont="1" applyAlignment="1">
      <alignment horizontal="left"/>
      <protection/>
    </xf>
    <xf numFmtId="0" fontId="9" fillId="0" borderId="27" xfId="92" applyFont="1" applyBorder="1" applyAlignment="1">
      <alignment horizontal="justify" vertical="center" wrapText="1"/>
      <protection/>
    </xf>
    <xf numFmtId="0" fontId="7" fillId="0" borderId="0" xfId="104" applyFont="1" applyBorder="1" applyAlignment="1" applyProtection="1">
      <alignment horizontal="center" vertical="center"/>
      <protection/>
    </xf>
    <xf numFmtId="0" fontId="114" fillId="0" borderId="0" xfId="0" applyFont="1" applyBorder="1" applyAlignment="1">
      <alignment horizontal="justify" vertical="top" wrapText="1"/>
    </xf>
    <xf numFmtId="3" fontId="2" fillId="0" borderId="57" xfId="0" applyNumberFormat="1" applyFont="1" applyFill="1" applyBorder="1" applyAlignment="1">
      <alignment horizontal="center" vertical="center"/>
    </xf>
    <xf numFmtId="3" fontId="2" fillId="0" borderId="58"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40"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117" fillId="0" borderId="61" xfId="0" applyFont="1" applyFill="1" applyBorder="1" applyAlignment="1">
      <alignment horizontal="center" vertical="center"/>
    </xf>
    <xf numFmtId="0" fontId="117" fillId="0" borderId="62" xfId="0" applyFont="1" applyFill="1" applyBorder="1" applyAlignment="1">
      <alignment horizontal="center" vertical="center"/>
    </xf>
    <xf numFmtId="0" fontId="117" fillId="0" borderId="63" xfId="0" applyFont="1" applyFill="1" applyBorder="1" applyAlignment="1">
      <alignment horizontal="center" vertical="center"/>
    </xf>
    <xf numFmtId="0" fontId="2" fillId="0" borderId="14" xfId="93" applyFont="1" applyFill="1" applyBorder="1" applyAlignment="1" quotePrefix="1">
      <alignment horizontal="center" vertical="center"/>
      <protection/>
    </xf>
    <xf numFmtId="0" fontId="2" fillId="0" borderId="15" xfId="93" applyFont="1" applyFill="1" applyBorder="1" applyAlignment="1" quotePrefix="1">
      <alignment horizontal="center" vertical="center"/>
      <protection/>
    </xf>
    <xf numFmtId="0" fontId="2" fillId="0" borderId="19" xfId="93" applyFont="1" applyFill="1" applyBorder="1" applyAlignment="1">
      <alignment horizontal="center"/>
      <protection/>
    </xf>
    <xf numFmtId="0" fontId="2" fillId="0" borderId="16" xfId="93" applyFont="1" applyFill="1" applyBorder="1" applyAlignment="1">
      <alignment horizontal="center"/>
      <protection/>
    </xf>
    <xf numFmtId="0" fontId="2" fillId="0" borderId="25" xfId="93" applyFont="1" applyFill="1" applyBorder="1" applyAlignment="1">
      <alignment horizontal="center"/>
      <protection/>
    </xf>
    <xf numFmtId="0" fontId="2" fillId="0" borderId="18" xfId="93" applyFont="1" applyFill="1" applyBorder="1" applyAlignment="1">
      <alignment horizontal="center"/>
      <protection/>
    </xf>
    <xf numFmtId="0" fontId="2" fillId="0" borderId="27" xfId="93" applyFont="1" applyFill="1" applyBorder="1" applyAlignment="1">
      <alignment horizontal="center"/>
      <protection/>
    </xf>
    <xf numFmtId="0" fontId="2" fillId="0" borderId="28" xfId="93" applyFont="1" applyFill="1" applyBorder="1" applyAlignment="1">
      <alignment horizontal="center"/>
      <protection/>
    </xf>
    <xf numFmtId="0" fontId="2" fillId="0" borderId="0" xfId="93" applyFont="1" applyFill="1" applyBorder="1" applyAlignment="1" quotePrefix="1">
      <alignment horizontal="center"/>
      <protection/>
    </xf>
    <xf numFmtId="0" fontId="2" fillId="0" borderId="64" xfId="93" applyFont="1" applyFill="1" applyBorder="1" applyAlignment="1">
      <alignment horizontal="center"/>
      <protection/>
    </xf>
    <xf numFmtId="0" fontId="2" fillId="0" borderId="17" xfId="93" applyFont="1" applyFill="1" applyBorder="1" applyAlignment="1">
      <alignment horizontal="center" vertical="center" wrapText="1"/>
      <protection/>
    </xf>
    <xf numFmtId="0" fontId="114" fillId="0" borderId="0" xfId="0" applyFont="1" applyBorder="1" applyAlignment="1">
      <alignment horizontal="justify" wrapText="1"/>
    </xf>
    <xf numFmtId="0" fontId="117" fillId="0" borderId="27" xfId="0" applyFont="1" applyBorder="1" applyAlignment="1">
      <alignment horizontal="center" vertical="top"/>
    </xf>
    <xf numFmtId="0" fontId="117" fillId="0" borderId="14" xfId="0" applyFont="1" applyBorder="1" applyAlignment="1">
      <alignment horizontal="center" vertical="center"/>
    </xf>
    <xf numFmtId="0" fontId="117" fillId="0" borderId="15" xfId="0" applyFont="1" applyBorder="1" applyAlignment="1">
      <alignment horizontal="center" vertical="center"/>
    </xf>
    <xf numFmtId="0" fontId="117" fillId="0" borderId="19" xfId="0" applyFont="1" applyBorder="1" applyAlignment="1">
      <alignment horizontal="center" vertical="top"/>
    </xf>
    <xf numFmtId="0" fontId="117" fillId="0" borderId="16" xfId="0" applyFont="1" applyBorder="1" applyAlignment="1">
      <alignment horizontal="center" vertical="top"/>
    </xf>
    <xf numFmtId="0" fontId="117" fillId="0" borderId="25" xfId="0" applyFont="1" applyBorder="1" applyAlignment="1">
      <alignment horizontal="center" vertical="top"/>
    </xf>
    <xf numFmtId="0" fontId="117" fillId="0" borderId="18" xfId="0" applyFont="1" applyBorder="1" applyAlignment="1">
      <alignment horizontal="center" vertical="top"/>
    </xf>
    <xf numFmtId="0" fontId="117" fillId="0" borderId="28" xfId="0" applyFont="1" applyBorder="1" applyAlignment="1">
      <alignment horizontal="center" vertical="top"/>
    </xf>
    <xf numFmtId="0" fontId="117"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28" fillId="0" borderId="13" xfId="0" applyFont="1" applyBorder="1" applyAlignment="1">
      <alignment horizontal="center" vertical="center" wrapText="1"/>
    </xf>
    <xf numFmtId="0" fontId="2" fillId="0" borderId="0" xfId="0" applyFont="1" applyAlignment="1">
      <alignment horizontal="center" vertical="center" wrapText="1"/>
    </xf>
    <xf numFmtId="0" fontId="114" fillId="0" borderId="0" xfId="0" applyFont="1" applyAlignment="1">
      <alignment/>
    </xf>
    <xf numFmtId="0" fontId="114" fillId="0" borderId="0" xfId="0" applyFont="1" applyBorder="1" applyAlignment="1">
      <alignment horizontal="left"/>
    </xf>
    <xf numFmtId="0" fontId="114" fillId="0" borderId="0" xfId="0" applyFont="1" applyBorder="1" applyAlignment="1" applyProtection="1">
      <alignment horizontal="left" vertical="center" wrapText="1"/>
      <protection/>
    </xf>
    <xf numFmtId="0" fontId="114" fillId="0" borderId="0" xfId="0" applyFont="1" applyBorder="1" applyAlignment="1" applyProtection="1">
      <alignment horizontal="center" vertical="center" wrapText="1"/>
      <protection/>
    </xf>
    <xf numFmtId="0" fontId="135" fillId="0" borderId="14" xfId="0" applyFont="1" applyBorder="1" applyAlignment="1">
      <alignment horizontal="center" vertical="center"/>
    </xf>
    <xf numFmtId="0" fontId="135" fillId="0" borderId="15" xfId="0" applyFont="1" applyBorder="1" applyAlignment="1">
      <alignment horizontal="center" vertical="center"/>
    </xf>
    <xf numFmtId="0" fontId="114" fillId="0" borderId="14" xfId="0" applyFont="1" applyBorder="1" applyAlignment="1">
      <alignment horizontal="center" vertical="center"/>
    </xf>
    <xf numFmtId="0" fontId="114" fillId="0" borderId="15" xfId="0" applyFont="1" applyBorder="1" applyAlignment="1">
      <alignment horizontal="center" vertical="center"/>
    </xf>
    <xf numFmtId="0" fontId="114" fillId="0" borderId="19" xfId="0" applyFont="1" applyBorder="1" applyAlignment="1">
      <alignment horizontal="center"/>
    </xf>
    <xf numFmtId="0" fontId="114" fillId="0" borderId="16" xfId="0" applyFont="1" applyBorder="1" applyAlignment="1">
      <alignment horizontal="center"/>
    </xf>
    <xf numFmtId="0" fontId="114" fillId="0" borderId="25" xfId="0" applyFont="1" applyBorder="1" applyAlignment="1">
      <alignment horizontal="center"/>
    </xf>
    <xf numFmtId="0" fontId="114" fillId="0" borderId="14" xfId="0" applyFont="1" applyBorder="1" applyAlignment="1">
      <alignment horizontal="center" wrapText="1"/>
    </xf>
    <xf numFmtId="0" fontId="114" fillId="0" borderId="15" xfId="0" applyFont="1" applyBorder="1" applyAlignment="1">
      <alignment horizontal="center" wrapText="1"/>
    </xf>
    <xf numFmtId="0" fontId="114" fillId="0" borderId="19" xfId="0" applyFont="1" applyBorder="1" applyAlignment="1">
      <alignment horizontal="center" vertical="center"/>
    </xf>
    <xf numFmtId="0" fontId="114" fillId="0" borderId="16" xfId="0" applyFont="1" applyBorder="1" applyAlignment="1">
      <alignment horizontal="center" vertical="center"/>
    </xf>
    <xf numFmtId="0" fontId="114" fillId="0" borderId="25" xfId="0" applyFont="1" applyBorder="1" applyAlignment="1">
      <alignment horizontal="center" vertical="center"/>
    </xf>
    <xf numFmtId="0" fontId="117" fillId="0" borderId="17" xfId="0" applyFont="1" applyBorder="1" applyAlignment="1">
      <alignment horizontal="center"/>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7" fillId="0" borderId="17" xfId="0" applyFont="1" applyBorder="1" applyAlignment="1">
      <alignment horizontal="center" vertical="center"/>
    </xf>
    <xf numFmtId="0" fontId="138" fillId="0" borderId="13" xfId="0" applyFont="1" applyBorder="1" applyAlignment="1">
      <alignment horizontal="center"/>
    </xf>
    <xf numFmtId="0" fontId="140" fillId="0" borderId="13" xfId="0" applyFont="1" applyBorder="1" applyAlignment="1">
      <alignment horizontal="center" wrapText="1"/>
    </xf>
    <xf numFmtId="0" fontId="114" fillId="0" borderId="18" xfId="0" applyFont="1" applyBorder="1" applyAlignment="1">
      <alignment horizontal="center" vertical="center"/>
    </xf>
    <xf numFmtId="0" fontId="114" fillId="0" borderId="28" xfId="0" applyFont="1" applyBorder="1" applyAlignment="1">
      <alignment horizontal="center" vertical="center"/>
    </xf>
    <xf numFmtId="0" fontId="114" fillId="0" borderId="22" xfId="0" applyFont="1" applyBorder="1" applyAlignment="1">
      <alignment horizontal="center" vertical="center"/>
    </xf>
    <xf numFmtId="0" fontId="114" fillId="0" borderId="23" xfId="0" applyFont="1" applyBorder="1" applyAlignment="1">
      <alignment horizontal="center" vertical="center"/>
    </xf>
    <xf numFmtId="0" fontId="117" fillId="0" borderId="0" xfId="0" applyFont="1" applyBorder="1" applyAlignment="1">
      <alignment horizontal="center"/>
    </xf>
    <xf numFmtId="0" fontId="114" fillId="0" borderId="13" xfId="0" applyFont="1" applyBorder="1" applyAlignment="1">
      <alignment horizontal="center"/>
    </xf>
    <xf numFmtId="0" fontId="114" fillId="0" borderId="13" xfId="0" applyFont="1" applyBorder="1" applyAlignment="1">
      <alignment horizontal="center" vertical="center"/>
    </xf>
    <xf numFmtId="0" fontId="114" fillId="0" borderId="11" xfId="0" applyFont="1" applyBorder="1" applyAlignment="1">
      <alignment horizontal="center" vertical="center"/>
    </xf>
    <xf numFmtId="0" fontId="117" fillId="0" borderId="18" xfId="0" applyFont="1" applyBorder="1" applyAlignment="1">
      <alignment horizontal="center" vertical="center"/>
    </xf>
    <xf numFmtId="0" fontId="117" fillId="0" borderId="28" xfId="0" applyFont="1" applyBorder="1" applyAlignment="1">
      <alignment horizontal="center" vertical="center"/>
    </xf>
    <xf numFmtId="0" fontId="117" fillId="0" borderId="22" xfId="0" applyFont="1" applyBorder="1" applyAlignment="1">
      <alignment horizontal="center" vertical="center"/>
    </xf>
    <xf numFmtId="0" fontId="117" fillId="0" borderId="23" xfId="0" applyFont="1" applyBorder="1" applyAlignment="1">
      <alignment horizontal="center" vertical="center"/>
    </xf>
    <xf numFmtId="0" fontId="114" fillId="0" borderId="19" xfId="0" applyFont="1" applyBorder="1" applyAlignment="1">
      <alignment horizontal="left" vertical="center"/>
    </xf>
    <xf numFmtId="0" fontId="114" fillId="0" borderId="25" xfId="0" applyFont="1" applyBorder="1" applyAlignment="1">
      <alignment horizontal="left" vertical="center"/>
    </xf>
    <xf numFmtId="0" fontId="114" fillId="0" borderId="0" xfId="0" applyFont="1" applyAlignment="1">
      <alignment horizontal="left"/>
    </xf>
    <xf numFmtId="3" fontId="2" fillId="0" borderId="27"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0" fontId="117" fillId="0" borderId="13" xfId="0" applyFont="1" applyBorder="1" applyAlignment="1">
      <alignment horizontal="center" vertical="center"/>
    </xf>
    <xf numFmtId="0" fontId="117" fillId="0" borderId="21" xfId="0" applyFont="1" applyBorder="1" applyAlignment="1">
      <alignment horizontal="center" vertical="center"/>
    </xf>
    <xf numFmtId="0" fontId="117" fillId="0" borderId="0" xfId="0" applyFont="1" applyBorder="1" applyAlignment="1">
      <alignment horizontal="center" vertical="center"/>
    </xf>
    <xf numFmtId="0" fontId="117" fillId="0" borderId="19" xfId="0" applyFont="1" applyBorder="1" applyAlignment="1">
      <alignment horizontal="center" vertical="center"/>
    </xf>
    <xf numFmtId="0" fontId="117" fillId="0" borderId="16" xfId="0" applyFont="1" applyBorder="1" applyAlignment="1">
      <alignment horizontal="center" vertical="center"/>
    </xf>
    <xf numFmtId="0" fontId="114" fillId="0" borderId="65" xfId="0" applyFont="1" applyFill="1" applyBorder="1" applyAlignment="1">
      <alignment horizontal="center" vertical="center" wrapText="1"/>
    </xf>
    <xf numFmtId="0" fontId="114" fillId="0" borderId="56" xfId="0" applyFont="1" applyFill="1" applyBorder="1" applyAlignment="1">
      <alignment horizontal="center" vertical="center" wrapText="1"/>
    </xf>
    <xf numFmtId="0" fontId="114" fillId="0" borderId="66" xfId="0" applyFont="1" applyBorder="1" applyAlignment="1">
      <alignment horizontal="left" vertical="center"/>
    </xf>
    <xf numFmtId="0" fontId="114" fillId="0" borderId="67" xfId="0" applyFont="1" applyBorder="1" applyAlignment="1">
      <alignment horizontal="left" vertical="center"/>
    </xf>
    <xf numFmtId="0" fontId="114" fillId="0" borderId="68" xfId="0" applyFont="1" applyBorder="1" applyAlignment="1">
      <alignment horizontal="left" vertical="center"/>
    </xf>
    <xf numFmtId="0" fontId="117" fillId="0" borderId="65" xfId="0" applyFont="1" applyFill="1" applyBorder="1" applyAlignment="1">
      <alignment horizontal="center" vertical="center"/>
    </xf>
    <xf numFmtId="0" fontId="117" fillId="0" borderId="56" xfId="0" applyFont="1" applyFill="1" applyBorder="1" applyAlignment="1">
      <alignment horizontal="center" vertical="center"/>
    </xf>
    <xf numFmtId="0" fontId="117" fillId="0" borderId="66" xfId="0" applyFont="1" applyFill="1" applyBorder="1" applyAlignment="1">
      <alignment horizontal="center" vertical="center"/>
    </xf>
    <xf numFmtId="0" fontId="117" fillId="0" borderId="67" xfId="0" applyFont="1" applyFill="1" applyBorder="1" applyAlignment="1">
      <alignment horizontal="center" vertical="center"/>
    </xf>
    <xf numFmtId="0" fontId="117" fillId="0" borderId="68" xfId="0" applyFont="1" applyFill="1" applyBorder="1" applyAlignment="1">
      <alignment horizontal="center" vertical="center"/>
    </xf>
    <xf numFmtId="0" fontId="112" fillId="0" borderId="69" xfId="0" applyFont="1" applyFill="1" applyBorder="1" applyAlignment="1">
      <alignment horizontal="center" vertical="center"/>
    </xf>
    <xf numFmtId="0" fontId="112" fillId="0" borderId="70" xfId="0" applyFont="1" applyFill="1" applyBorder="1" applyAlignment="1">
      <alignment horizontal="center" vertical="center"/>
    </xf>
    <xf numFmtId="0" fontId="112" fillId="0" borderId="71" xfId="0" applyFont="1" applyFill="1" applyBorder="1" applyAlignment="1">
      <alignment horizontal="center" vertical="center"/>
    </xf>
    <xf numFmtId="0" fontId="0" fillId="0" borderId="72" xfId="0" applyFont="1" applyBorder="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cellXfs>
  <cellStyles count="12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Millares 7" xfId="87"/>
    <cellStyle name="Currency" xfId="88"/>
    <cellStyle name="Currency [0]" xfId="89"/>
    <cellStyle name="Neutral" xfId="90"/>
    <cellStyle name="Neutral 2" xfId="91"/>
    <cellStyle name="Normal 10" xfId="92"/>
    <cellStyle name="Normal 2" xfId="93"/>
    <cellStyle name="Normal 2 2" xfId="94"/>
    <cellStyle name="Normal 3" xfId="95"/>
    <cellStyle name="Normal 3 2" xfId="96"/>
    <cellStyle name="Normal 3 3" xfId="97"/>
    <cellStyle name="Normal 4" xfId="98"/>
    <cellStyle name="Normal 4 2" xfId="99"/>
    <cellStyle name="Normal 4 3" xfId="100"/>
    <cellStyle name="Normal 5" xfId="101"/>
    <cellStyle name="Normal 5 2" xfId="102"/>
    <cellStyle name="Normal 6" xfId="103"/>
    <cellStyle name="Normal_indice" xfId="104"/>
    <cellStyle name="Notas" xfId="105"/>
    <cellStyle name="Notas 10" xfId="106"/>
    <cellStyle name="Notas 11" xfId="107"/>
    <cellStyle name="Notas 12" xfId="108"/>
    <cellStyle name="Notas 13" xfId="109"/>
    <cellStyle name="Notas 14" xfId="110"/>
    <cellStyle name="Notas 15" xfId="111"/>
    <cellStyle name="Notas 2" xfId="112"/>
    <cellStyle name="Notas 3" xfId="113"/>
    <cellStyle name="Notas 4" xfId="114"/>
    <cellStyle name="Notas 5" xfId="115"/>
    <cellStyle name="Notas 6" xfId="116"/>
    <cellStyle name="Notas 7" xfId="117"/>
    <cellStyle name="Notas 8" xfId="118"/>
    <cellStyle name="Notas 9" xfId="119"/>
    <cellStyle name="Percent" xfId="120"/>
    <cellStyle name="Porcentaje 2" xfId="121"/>
    <cellStyle name="Porcentual 2" xfId="122"/>
    <cellStyle name="Salida" xfId="123"/>
    <cellStyle name="Salida 2" xfId="124"/>
    <cellStyle name="Texto de advertencia" xfId="125"/>
    <cellStyle name="Texto de advertencia 2" xfId="126"/>
    <cellStyle name="Texto explicativo" xfId="127"/>
    <cellStyle name="Texto explicativo 2" xfId="128"/>
    <cellStyle name="Título" xfId="129"/>
    <cellStyle name="Título 1 2" xfId="130"/>
    <cellStyle name="Título 2" xfId="131"/>
    <cellStyle name="Título 2 2" xfId="132"/>
    <cellStyle name="Título 3" xfId="133"/>
    <cellStyle name="Título 3 2" xfId="134"/>
    <cellStyle name="Total" xfId="135"/>
    <cellStyle name="Total 2"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37389854"/>
        <c:axId val="964367"/>
      </c:lineChart>
      <c:catAx>
        <c:axId val="37389854"/>
        <c:scaling>
          <c:orientation val="minMax"/>
        </c:scaling>
        <c:axPos val="b"/>
        <c:delete val="0"/>
        <c:numFmt formatCode="General" sourceLinked="1"/>
        <c:majorTickMark val="out"/>
        <c:minorTickMark val="none"/>
        <c:tickLblPos val="nextTo"/>
        <c:spPr>
          <a:ln w="3175">
            <a:solidFill>
              <a:srgbClr val="808080"/>
            </a:solidFill>
          </a:ln>
        </c:spPr>
        <c:crossAx val="964367"/>
        <c:crosses val="autoZero"/>
        <c:auto val="1"/>
        <c:lblOffset val="100"/>
        <c:tickLblSkip val="1"/>
        <c:noMultiLvlLbl val="0"/>
      </c:catAx>
      <c:valAx>
        <c:axId val="964367"/>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38985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66251608"/>
        <c:axId val="59393561"/>
      </c:lineChart>
      <c:catAx>
        <c:axId val="66251608"/>
        <c:scaling>
          <c:orientation val="minMax"/>
        </c:scaling>
        <c:axPos val="b"/>
        <c:delete val="0"/>
        <c:numFmt formatCode="General" sourceLinked="1"/>
        <c:majorTickMark val="out"/>
        <c:minorTickMark val="none"/>
        <c:tickLblPos val="nextTo"/>
        <c:spPr>
          <a:ln w="3175">
            <a:solidFill>
              <a:srgbClr val="808080"/>
            </a:solidFill>
          </a:ln>
        </c:spPr>
        <c:crossAx val="59393561"/>
        <c:crosses val="autoZero"/>
        <c:auto val="1"/>
        <c:lblOffset val="100"/>
        <c:tickLblSkip val="1"/>
        <c:noMultiLvlLbl val="0"/>
      </c:catAx>
      <c:valAx>
        <c:axId val="59393561"/>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2516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64780002"/>
        <c:axId val="46149107"/>
      </c:lineChart>
      <c:catAx>
        <c:axId val="64780002"/>
        <c:scaling>
          <c:orientation val="minMax"/>
        </c:scaling>
        <c:axPos val="b"/>
        <c:delete val="0"/>
        <c:numFmt formatCode="General" sourceLinked="1"/>
        <c:majorTickMark val="out"/>
        <c:minorTickMark val="none"/>
        <c:tickLblPos val="nextTo"/>
        <c:spPr>
          <a:ln w="3175">
            <a:solidFill>
              <a:srgbClr val="808080"/>
            </a:solidFill>
          </a:ln>
        </c:spPr>
        <c:crossAx val="46149107"/>
        <c:crosses val="autoZero"/>
        <c:auto val="1"/>
        <c:lblOffset val="100"/>
        <c:tickLblSkip val="1"/>
        <c:noMultiLvlLbl val="0"/>
      </c:catAx>
      <c:valAx>
        <c:axId val="46149107"/>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800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12688780"/>
        <c:axId val="47090157"/>
      </c:lineChart>
      <c:catAx>
        <c:axId val="12688780"/>
        <c:scaling>
          <c:orientation val="minMax"/>
        </c:scaling>
        <c:axPos val="b"/>
        <c:delete val="0"/>
        <c:numFmt formatCode="General" sourceLinked="1"/>
        <c:majorTickMark val="out"/>
        <c:minorTickMark val="none"/>
        <c:tickLblPos val="nextTo"/>
        <c:spPr>
          <a:ln w="3175">
            <a:solidFill>
              <a:srgbClr val="808080"/>
            </a:solidFill>
          </a:ln>
        </c:spPr>
        <c:crossAx val="47090157"/>
        <c:crosses val="autoZero"/>
        <c:auto val="1"/>
        <c:lblOffset val="100"/>
        <c:tickLblSkip val="1"/>
        <c:noMultiLvlLbl val="0"/>
      </c:catAx>
      <c:valAx>
        <c:axId val="47090157"/>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68878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nac.'!$X$4:$X$22</c:f>
              <c:numCache>
                <c:ptCount val="19"/>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pt idx="17">
                  <c:v>12000</c:v>
                </c:pt>
                <c:pt idx="18">
                  <c:v>12000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nac.'!$Y$4:$Y$22</c:f>
              <c:numCache>
                <c:ptCount val="19"/>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pt idx="17">
                  <c:v>18000</c:v>
                </c:pt>
                <c:pt idx="18">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nac.'!$Z$4:$Z$22</c:f>
              <c:numCache>
                <c:ptCount val="19"/>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pt idx="17">
                  <c:v>9000</c:v>
                </c:pt>
                <c:pt idx="18">
                  <c:v>8000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nac.'!$AA$4:$AA$22</c:f>
              <c:numCache>
                <c:ptCount val="19"/>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pt idx="17">
                  <c:v>12500</c:v>
                </c:pt>
                <c:pt idx="18">
                  <c:v>12500</c:v>
                </c:pt>
              </c:numCache>
            </c:numRef>
          </c:val>
          <c:smooth val="0"/>
        </c:ser>
        <c:marker val="1"/>
        <c:axId val="21158230"/>
        <c:axId val="56206343"/>
      </c:lineChart>
      <c:dateAx>
        <c:axId val="21158230"/>
        <c:scaling>
          <c:orientation val="minMax"/>
        </c:scaling>
        <c:axPos val="b"/>
        <c:delete val="1"/>
        <c:majorTickMark val="out"/>
        <c:minorTickMark val="none"/>
        <c:tickLblPos val="nextTo"/>
        <c:crossAx val="56206343"/>
        <c:crosses val="autoZero"/>
        <c:auto val="0"/>
        <c:baseTimeUnit val="months"/>
        <c:majorUnit val="1"/>
        <c:majorTimeUnit val="days"/>
        <c:minorUnit val="1"/>
        <c:minorTimeUnit val="days"/>
        <c:noMultiLvlLbl val="0"/>
      </c:dateAx>
      <c:valAx>
        <c:axId val="56206343"/>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5823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nac.'!$AC$4:$AC$22</c:f>
              <c:numCache>
                <c:ptCount val="19"/>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pt idx="17">
                  <c:v>300</c:v>
                </c:pt>
                <c:pt idx="18">
                  <c:v>300</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nac.'!$AD$4:$AD$22</c:f>
              <c:numCache>
                <c:ptCount val="19"/>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pt idx="17">
                  <c:v>450</c:v>
                </c:pt>
                <c:pt idx="18">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nac.'!$AE$4:$AE$22</c:f>
              <c:numCache>
                <c:ptCount val="19"/>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pt idx="17">
                  <c:v>225</c:v>
                </c:pt>
                <c:pt idx="18">
                  <c:v>200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nac.'!$AB$4:$AB$22</c:f>
              <c:strCache>
                <c:ptCount val="1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strCache>
            </c:strRef>
          </c:cat>
          <c:val>
            <c:numRef>
              <c:f>'Precios vinos nac.'!$AF$4:$AF$22</c:f>
              <c:numCache>
                <c:ptCount val="19"/>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pt idx="17">
                  <c:v>312.5</c:v>
                </c:pt>
                <c:pt idx="18">
                  <c:v>312.5</c:v>
                </c:pt>
              </c:numCache>
            </c:numRef>
          </c:val>
          <c:smooth val="0"/>
        </c:ser>
        <c:marker val="1"/>
        <c:axId val="36095040"/>
        <c:axId val="56419905"/>
      </c:lineChart>
      <c:dateAx>
        <c:axId val="36095040"/>
        <c:scaling>
          <c:orientation val="minMax"/>
        </c:scaling>
        <c:axPos val="b"/>
        <c:delete val="1"/>
        <c:majorTickMark val="out"/>
        <c:minorTickMark val="none"/>
        <c:tickLblPos val="nextTo"/>
        <c:crossAx val="56419905"/>
        <c:crosses val="autoZero"/>
        <c:auto val="0"/>
        <c:baseTimeUnit val="months"/>
        <c:majorUnit val="1"/>
        <c:majorTimeUnit val="days"/>
        <c:minorUnit val="1"/>
        <c:minorTimeUnit val="days"/>
        <c:noMultiLvlLbl val="0"/>
      </c:dateAx>
      <c:valAx>
        <c:axId val="56419905"/>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950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8679304"/>
        <c:axId val="11004873"/>
      </c:lineChart>
      <c:catAx>
        <c:axId val="8679304"/>
        <c:scaling>
          <c:orientation val="minMax"/>
        </c:scaling>
        <c:axPos val="b"/>
        <c:delete val="0"/>
        <c:numFmt formatCode="General" sourceLinked="1"/>
        <c:majorTickMark val="out"/>
        <c:minorTickMark val="none"/>
        <c:tickLblPos val="nextTo"/>
        <c:spPr>
          <a:ln w="3175">
            <a:solidFill>
              <a:srgbClr val="808080"/>
            </a:solidFill>
          </a:ln>
        </c:spPr>
        <c:crossAx val="11004873"/>
        <c:crosses val="autoZero"/>
        <c:auto val="1"/>
        <c:lblOffset val="100"/>
        <c:tickLblSkip val="1"/>
        <c:noMultiLvlLbl val="0"/>
      </c:catAx>
      <c:valAx>
        <c:axId val="11004873"/>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67930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31934994"/>
        <c:axId val="18979491"/>
      </c:lineChart>
      <c:catAx>
        <c:axId val="31934994"/>
        <c:scaling>
          <c:orientation val="minMax"/>
        </c:scaling>
        <c:axPos val="b"/>
        <c:delete val="0"/>
        <c:numFmt formatCode="General" sourceLinked="1"/>
        <c:majorTickMark val="out"/>
        <c:minorTickMark val="none"/>
        <c:tickLblPos val="nextTo"/>
        <c:spPr>
          <a:ln w="3175">
            <a:solidFill>
              <a:srgbClr val="808080"/>
            </a:solidFill>
          </a:ln>
        </c:spPr>
        <c:crossAx val="18979491"/>
        <c:crosses val="autoZero"/>
        <c:auto val="1"/>
        <c:lblOffset val="100"/>
        <c:tickLblSkip val="1"/>
        <c:noMultiLvlLbl val="0"/>
      </c:catAx>
      <c:valAx>
        <c:axId val="18979491"/>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3499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36597692"/>
        <c:axId val="60943773"/>
      </c:lineChart>
      <c:catAx>
        <c:axId val="36597692"/>
        <c:scaling>
          <c:orientation val="minMax"/>
        </c:scaling>
        <c:axPos val="b"/>
        <c:delete val="0"/>
        <c:numFmt formatCode="General" sourceLinked="1"/>
        <c:majorTickMark val="out"/>
        <c:minorTickMark val="none"/>
        <c:tickLblPos val="nextTo"/>
        <c:spPr>
          <a:ln w="3175">
            <a:solidFill>
              <a:srgbClr val="808080"/>
            </a:solidFill>
          </a:ln>
        </c:spPr>
        <c:crossAx val="60943773"/>
        <c:crosses val="autoZero"/>
        <c:auto val="1"/>
        <c:lblOffset val="100"/>
        <c:tickLblSkip val="1"/>
        <c:noMultiLvlLbl val="0"/>
      </c:catAx>
      <c:valAx>
        <c:axId val="60943773"/>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9769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11623046"/>
        <c:axId val="37498551"/>
      </c:lineChart>
      <c:catAx>
        <c:axId val="11623046"/>
        <c:scaling>
          <c:orientation val="minMax"/>
        </c:scaling>
        <c:axPos val="b"/>
        <c:delete val="0"/>
        <c:numFmt formatCode="General" sourceLinked="1"/>
        <c:majorTickMark val="out"/>
        <c:minorTickMark val="none"/>
        <c:tickLblPos val="nextTo"/>
        <c:spPr>
          <a:ln w="3175">
            <a:solidFill>
              <a:srgbClr val="808080"/>
            </a:solidFill>
          </a:ln>
        </c:spPr>
        <c:crossAx val="37498551"/>
        <c:crosses val="autoZero"/>
        <c:auto val="1"/>
        <c:lblOffset val="100"/>
        <c:tickLblSkip val="1"/>
        <c:noMultiLvlLbl val="0"/>
      </c:catAx>
      <c:valAx>
        <c:axId val="37498551"/>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62304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1942640"/>
        <c:axId val="17483761"/>
      </c:lineChart>
      <c:catAx>
        <c:axId val="1942640"/>
        <c:scaling>
          <c:orientation val="minMax"/>
        </c:scaling>
        <c:axPos val="b"/>
        <c:delete val="0"/>
        <c:numFmt formatCode="General" sourceLinked="1"/>
        <c:majorTickMark val="out"/>
        <c:minorTickMark val="none"/>
        <c:tickLblPos val="nextTo"/>
        <c:spPr>
          <a:ln w="3175">
            <a:solidFill>
              <a:srgbClr val="808080"/>
            </a:solidFill>
          </a:ln>
        </c:spPr>
        <c:crossAx val="17483761"/>
        <c:crosses val="autoZero"/>
        <c:auto val="1"/>
        <c:lblOffset val="100"/>
        <c:tickLblSkip val="1"/>
        <c:noMultiLvlLbl val="0"/>
      </c:catAx>
      <c:valAx>
        <c:axId val="17483761"/>
        <c:scaling>
          <c:orientation val="minMax"/>
          <c:min val="10"/>
        </c:scaling>
        <c:axPos val="l"/>
        <c:title>
          <c:tx>
            <c:rich>
              <a:bodyPr vert="horz" rot="-5400000" anchor="ctr"/>
              <a:lstStyle/>
              <a:p>
                <a:pPr algn="ctr">
                  <a:defRPr/>
                </a:pPr>
                <a:r>
                  <a:rPr lang="en-US" cap="none" sz="900" b="1" i="0" u="none" baseline="0">
                    <a:solidFill>
                      <a:srgbClr val="000000"/>
                    </a:solidFill>
                  </a:rPr>
                  <a:t>Millones de dólares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426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23136122"/>
        <c:axId val="6898507"/>
      </c:lineChart>
      <c:catAx>
        <c:axId val="23136122"/>
        <c:scaling>
          <c:orientation val="minMax"/>
        </c:scaling>
        <c:axPos val="b"/>
        <c:delete val="0"/>
        <c:numFmt formatCode="General" sourceLinked="1"/>
        <c:majorTickMark val="out"/>
        <c:minorTickMark val="none"/>
        <c:tickLblPos val="nextTo"/>
        <c:spPr>
          <a:ln w="3175">
            <a:solidFill>
              <a:srgbClr val="808080"/>
            </a:solidFill>
          </a:ln>
        </c:spPr>
        <c:crossAx val="6898507"/>
        <c:crosses val="autoZero"/>
        <c:auto val="1"/>
        <c:lblOffset val="100"/>
        <c:tickLblSkip val="1"/>
        <c:noMultiLvlLbl val="0"/>
      </c:catAx>
      <c:valAx>
        <c:axId val="6898507"/>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361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62086564"/>
        <c:axId val="21908165"/>
      </c:lineChart>
      <c:catAx>
        <c:axId val="62086564"/>
        <c:scaling>
          <c:orientation val="minMax"/>
        </c:scaling>
        <c:axPos val="b"/>
        <c:delete val="0"/>
        <c:numFmt formatCode="General" sourceLinked="1"/>
        <c:majorTickMark val="out"/>
        <c:minorTickMark val="none"/>
        <c:tickLblPos val="nextTo"/>
        <c:spPr>
          <a:ln w="3175">
            <a:solidFill>
              <a:srgbClr val="808080"/>
            </a:solidFill>
          </a:ln>
        </c:spPr>
        <c:crossAx val="21908165"/>
        <c:crosses val="autoZero"/>
        <c:auto val="1"/>
        <c:lblOffset val="100"/>
        <c:tickLblSkip val="1"/>
        <c:noMultiLvlLbl val="0"/>
      </c:catAx>
      <c:valAx>
        <c:axId val="21908165"/>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8656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62955758"/>
        <c:axId val="29730911"/>
      </c:lineChart>
      <c:catAx>
        <c:axId val="62955758"/>
        <c:scaling>
          <c:orientation val="minMax"/>
        </c:scaling>
        <c:axPos val="b"/>
        <c:delete val="0"/>
        <c:numFmt formatCode="General" sourceLinked="1"/>
        <c:majorTickMark val="out"/>
        <c:minorTickMark val="none"/>
        <c:tickLblPos val="nextTo"/>
        <c:spPr>
          <a:ln w="3175">
            <a:solidFill>
              <a:srgbClr val="808080"/>
            </a:solidFill>
          </a:ln>
        </c:spPr>
        <c:crossAx val="29730911"/>
        <c:crosses val="autoZero"/>
        <c:auto val="1"/>
        <c:lblOffset val="100"/>
        <c:tickLblSkip val="1"/>
        <c:noMultiLvlLbl val="0"/>
      </c:catAx>
      <c:valAx>
        <c:axId val="29730911"/>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9557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29</xdr:row>
      <xdr:rowOff>133350</xdr:rowOff>
    </xdr:to>
    <xdr:sp>
      <xdr:nvSpPr>
        <xdr:cNvPr id="1" name="1 CuadroTexto"/>
        <xdr:cNvSpPr txBox="1">
          <a:spLocks noChangeArrowheads="1"/>
        </xdr:cNvSpPr>
      </xdr:nvSpPr>
      <xdr:spPr>
        <a:xfrm flipH="1">
          <a:off x="0" y="171450"/>
          <a:ext cx="8058150" cy="5600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afectándose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un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32</xdr:row>
      <xdr:rowOff>95250</xdr:rowOff>
    </xdr:to>
    <xdr:sp>
      <xdr:nvSpPr>
        <xdr:cNvPr id="1" name="1 CuadroTexto"/>
        <xdr:cNvSpPr txBox="1">
          <a:spLocks noChangeArrowheads="1"/>
        </xdr:cNvSpPr>
      </xdr:nvSpPr>
      <xdr:spPr>
        <a:xfrm>
          <a:off x="19050" y="504825"/>
          <a:ext cx="8020050" cy="53911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julio continuó el repunte de las exportaciones  de vinos embotellados, lográndose , desde comienzos del año 2012, un incremento de 4,8% en volumen y 4,3% en valor. Al proyectarse esta última variación a todo el año 2012 se estima que estas exportaciones podrían llegar a US$ 1.380 millones, aproximadamente, cifra que estaría cerca de 7% por debajo de lo previsto en el Plan Estratégico 2020. Sin embargo, la diferencia se ha estado acortando y finalmente podría concretarse una cifra bastante más cercana a la proyectada (US$ 1.484 millones).
</a:t>
          </a:r>
          <a:r>
            <a:rPr lang="en-US" cap="none" sz="1100" b="0" i="0" u="none" baseline="0">
              <a:solidFill>
                <a:srgbClr val="000000"/>
              </a:solidFill>
              <a:latin typeface="Calibri"/>
              <a:ea typeface="Calibri"/>
              <a:cs typeface="Calibri"/>
            </a:rPr>
            <a:t>Por su parte, las exportaciones de vino a granel siguen mostrando un incremento muy significativo (+49,4% en volumen) respecto al año anterior. En este caso, la diferencia también ha ido disminuyendo,  aunque se estima que este año terminará con una variación de a lo menos 25% respecto al volumen exportado en 2011.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pisco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 importante incremento de 131% en volumen y 140% en valor presentan las exportaciones de pisco en los siete primeros meses de 2012,</a:t>
          </a:r>
          <a:r>
            <a:rPr lang="en-US" cap="none" sz="1100" b="0" i="0" u="none" baseline="0">
              <a:solidFill>
                <a:srgbClr val="000000"/>
              </a:solidFill>
              <a:latin typeface="Calibri"/>
              <a:ea typeface="Calibri"/>
              <a:cs typeface="Calibri"/>
            </a:rPr>
            <a:t> en relación a igual período del año anterior. En general, salvo pocas excepciones (Rusia y Canadá), todos los mercados se han presentado  positivos en 2012; pero ha sido Francia el país que ha sostenido el incremento señalado, gracias a dos importaciones muy significativas efectuadas en enero y julio de este año. La primera fue por 72 mil litros y la segunda, por 96 mil litros, aproximadamente.  Con esto se ha llegado a que en julio de este año ya se superó en 20% el volumen exportado durante todo el año pasado. Cabe mencionar también que el precio promedio de estas exportaciones ha mejorado en 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de los vinos a granel están mostrando cierta tendencia a disminuir, luego de los altos valores alcanzados durante el año pasado. Esta tendencia refleja, en gran medida, la condición de mayor holgura que exhibe el mercado nacional a partir de la vendimia 2012, en que se alcanzó un récord de producción de más de 1.250 millones de litros. Se advierte que los vinos más afectados por esta tendencia corresponden a aquellas variedades que normalmente son de menor valor, como la País, que en julio último llegó a una cotización promedio de $ 8.000 por arroba.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13" sqref="C13:H14"/>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33" t="s">
        <v>284</v>
      </c>
      <c r="D13" s="433"/>
      <c r="E13" s="433"/>
      <c r="F13" s="433"/>
      <c r="G13" s="433"/>
      <c r="H13" s="433"/>
    </row>
    <row r="14" spans="1:8" ht="26.25" customHeight="1">
      <c r="A14" s="33"/>
      <c r="B14" s="33"/>
      <c r="C14" s="433"/>
      <c r="D14" s="433"/>
      <c r="E14" s="433"/>
      <c r="F14" s="433"/>
      <c r="G14" s="433"/>
      <c r="H14" s="433"/>
    </row>
    <row r="15" spans="1:7" ht="15">
      <c r="A15" s="33"/>
      <c r="B15" s="33"/>
      <c r="C15" s="33"/>
      <c r="D15" s="33"/>
      <c r="E15" s="33"/>
      <c r="F15" s="33"/>
      <c r="G15" s="33"/>
    </row>
    <row r="16" spans="1:7" ht="15">
      <c r="A16" s="33"/>
      <c r="B16" s="33"/>
      <c r="C16" s="33"/>
      <c r="D16" s="38"/>
      <c r="E16" s="33"/>
      <c r="F16" s="33"/>
      <c r="G16" s="33"/>
    </row>
    <row r="17" spans="1:7" ht="15.75">
      <c r="A17" s="33"/>
      <c r="B17" s="33"/>
      <c r="C17" s="190" t="s">
        <v>367</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32" t="s">
        <v>368</v>
      </c>
      <c r="D41" s="41"/>
      <c r="E41" s="33"/>
      <c r="F41" s="33"/>
      <c r="G41" s="33"/>
    </row>
    <row r="46" spans="1:7" ht="15">
      <c r="A46" s="430" t="s">
        <v>120</v>
      </c>
      <c r="B46" s="430"/>
      <c r="C46" s="430"/>
      <c r="D46" s="430"/>
      <c r="E46" s="430"/>
      <c r="F46" s="430"/>
      <c r="G46" s="430"/>
    </row>
    <row r="47" spans="1:7" ht="15">
      <c r="A47" s="431"/>
      <c r="B47" s="431"/>
      <c r="C47" s="431"/>
      <c r="D47" s="431"/>
      <c r="E47" s="431"/>
      <c r="F47" s="431"/>
      <c r="G47" s="431"/>
    </row>
    <row r="48" spans="1:7" ht="15.75">
      <c r="A48" s="32"/>
      <c r="B48" s="33"/>
      <c r="C48" s="33"/>
      <c r="D48" s="33"/>
      <c r="E48" s="33"/>
      <c r="F48" s="33"/>
      <c r="G48" s="33"/>
    </row>
    <row r="49" spans="1:7" ht="15.75">
      <c r="A49" s="32"/>
      <c r="B49" s="33"/>
      <c r="C49" s="33"/>
      <c r="D49" s="33"/>
      <c r="E49" s="33"/>
      <c r="F49" s="33"/>
      <c r="G49" s="33"/>
    </row>
    <row r="50" spans="1:7" ht="15">
      <c r="A50" s="432" t="s">
        <v>153</v>
      </c>
      <c r="B50" s="432"/>
      <c r="C50" s="432"/>
      <c r="D50" s="432"/>
      <c r="E50" s="432"/>
      <c r="F50" s="432"/>
      <c r="G50" s="432"/>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285</v>
      </c>
      <c r="E57" s="33"/>
      <c r="F57" s="33"/>
      <c r="G57" s="33"/>
    </row>
    <row r="58" spans="1:7" ht="15">
      <c r="A58" s="33"/>
      <c r="B58" s="33"/>
      <c r="C58" s="33"/>
      <c r="D58" s="38" t="s">
        <v>93</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94</v>
      </c>
      <c r="E64" s="33"/>
      <c r="F64" s="33"/>
      <c r="G64" s="33"/>
    </row>
    <row r="65" spans="1:7" ht="15.75">
      <c r="A65" s="32"/>
      <c r="B65" s="33"/>
      <c r="C65" s="33"/>
      <c r="D65" s="38" t="s">
        <v>95</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96</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97</v>
      </c>
      <c r="C81" s="33"/>
      <c r="D81" s="33"/>
      <c r="E81" s="33"/>
      <c r="F81" s="33"/>
      <c r="G81" s="33"/>
    </row>
    <row r="82" spans="1:7" ht="10.5" customHeight="1">
      <c r="A82" s="43" t="s">
        <v>98</v>
      </c>
      <c r="C82" s="33"/>
      <c r="D82" s="33"/>
      <c r="E82" s="33"/>
      <c r="F82" s="33"/>
      <c r="G82" s="33"/>
    </row>
    <row r="83" spans="1:7" ht="10.5" customHeight="1">
      <c r="A83" s="43" t="s">
        <v>99</v>
      </c>
      <c r="C83" s="40"/>
      <c r="D83" s="41"/>
      <c r="E83" s="33"/>
      <c r="F83" s="33"/>
      <c r="G83" s="33"/>
    </row>
    <row r="84" spans="1:7" ht="10.5" customHeight="1">
      <c r="A84" s="44" t="s">
        <v>100</v>
      </c>
      <c r="B84" s="45"/>
      <c r="C84" s="33"/>
      <c r="D84" s="33"/>
      <c r="E84" s="33"/>
      <c r="F84" s="33"/>
      <c r="G84" s="33"/>
    </row>
    <row r="85" spans="3:7" ht="15">
      <c r="C85" s="33"/>
      <c r="D85" s="33"/>
      <c r="E85" s="33"/>
      <c r="F85" s="33"/>
      <c r="G85" s="33"/>
    </row>
    <row r="124" spans="1:7" ht="15">
      <c r="A124" s="63"/>
      <c r="B124" s="63"/>
      <c r="C124" s="63"/>
      <c r="D124" s="63"/>
      <c r="E124" s="63"/>
      <c r="F124" s="63"/>
      <c r="G124" s="63"/>
    </row>
    <row r="125" spans="1:7" ht="15">
      <c r="A125" s="63"/>
      <c r="B125" s="63"/>
      <c r="C125" s="63"/>
      <c r="D125" s="63"/>
      <c r="E125" s="63"/>
      <c r="F125" s="63"/>
      <c r="G125" s="63"/>
    </row>
    <row r="126" spans="1:7" ht="15">
      <c r="A126" s="63"/>
      <c r="B126" s="63"/>
      <c r="C126" s="63"/>
      <c r="D126" s="63"/>
      <c r="E126" s="63"/>
      <c r="F126" s="63"/>
      <c r="G126" s="63"/>
    </row>
    <row r="127" spans="1:7" ht="15">
      <c r="A127" s="63"/>
      <c r="B127" s="63"/>
      <c r="C127" s="63"/>
      <c r="D127" s="63"/>
      <c r="E127" s="63"/>
      <c r="F127" s="63"/>
      <c r="G127" s="63"/>
    </row>
    <row r="128" spans="1:7" ht="15">
      <c r="A128" s="64"/>
      <c r="B128" s="64"/>
      <c r="C128" s="64"/>
      <c r="D128" s="64"/>
      <c r="E128" s="64"/>
      <c r="F128" s="64"/>
      <c r="G128" s="64"/>
    </row>
    <row r="129" spans="1:7" ht="15">
      <c r="A129" s="42"/>
      <c r="B129" s="42"/>
      <c r="C129" s="42"/>
      <c r="D129" s="42"/>
      <c r="E129" s="42"/>
      <c r="F129" s="42"/>
      <c r="G129" s="42"/>
    </row>
    <row r="130" spans="4:7" ht="10.5" customHeight="1">
      <c r="D130" s="65"/>
      <c r="E130" s="65"/>
      <c r="F130" s="65"/>
      <c r="G130" s="65"/>
    </row>
    <row r="131" spans="4:7" ht="10.5" customHeight="1">
      <c r="D131" s="65"/>
      <c r="E131" s="65"/>
      <c r="F131" s="65"/>
      <c r="G131" s="65"/>
    </row>
    <row r="132" spans="4:7" ht="10.5" customHeight="1">
      <c r="D132" s="65"/>
      <c r="E132" s="65"/>
      <c r="F132" s="65"/>
      <c r="G132" s="65"/>
    </row>
    <row r="133" spans="4:7" ht="10.5" customHeight="1">
      <c r="D133" s="65"/>
      <c r="E133" s="65"/>
      <c r="F133" s="65"/>
      <c r="G133" s="6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A1" sqref="A1:N1"/>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14" customWidth="1"/>
    <col min="9" max="9" width="5.125" style="114" bestFit="1" customWidth="1"/>
    <col min="10" max="10" width="8.625" style="114" bestFit="1" customWidth="1"/>
    <col min="11" max="11" width="5.25390625" style="114" bestFit="1" customWidth="1"/>
    <col min="12" max="12" width="7.375" style="114" bestFit="1" customWidth="1"/>
    <col min="13" max="13" width="5.25390625" style="114" bestFit="1" customWidth="1"/>
    <col min="14" max="14" width="7.625" style="114" bestFit="1" customWidth="1"/>
    <col min="15" max="16384" width="11.00390625" style="12" customWidth="1"/>
  </cols>
  <sheetData>
    <row r="1" spans="1:14" ht="12.75">
      <c r="A1" s="440" t="s">
        <v>165</v>
      </c>
      <c r="B1" s="440"/>
      <c r="C1" s="440"/>
      <c r="D1" s="440"/>
      <c r="E1" s="440"/>
      <c r="F1" s="440"/>
      <c r="G1" s="440"/>
      <c r="H1" s="440"/>
      <c r="I1" s="440"/>
      <c r="J1" s="440"/>
      <c r="K1" s="440"/>
      <c r="L1" s="440"/>
      <c r="M1" s="440"/>
      <c r="N1" s="440"/>
    </row>
    <row r="3" spans="1:14" ht="12.75">
      <c r="A3" s="468" t="s">
        <v>134</v>
      </c>
      <c r="B3" s="103">
        <v>2005</v>
      </c>
      <c r="C3" s="103">
        <v>2006</v>
      </c>
      <c r="D3" s="103">
        <v>2007</v>
      </c>
      <c r="E3" s="103">
        <v>2008</v>
      </c>
      <c r="F3" s="103">
        <v>2009</v>
      </c>
      <c r="G3" s="103">
        <v>2010</v>
      </c>
      <c r="H3" s="103">
        <v>2011</v>
      </c>
      <c r="I3" s="472" t="s">
        <v>274</v>
      </c>
      <c r="J3" s="472"/>
      <c r="K3" s="472" t="s">
        <v>275</v>
      </c>
      <c r="L3" s="472"/>
      <c r="M3" s="472" t="s">
        <v>276</v>
      </c>
      <c r="N3" s="472"/>
    </row>
    <row r="4" spans="1:14" ht="12.75">
      <c r="A4" s="468"/>
      <c r="B4" s="469" t="s">
        <v>60</v>
      </c>
      <c r="C4" s="470"/>
      <c r="D4" s="470"/>
      <c r="E4" s="470"/>
      <c r="F4" s="470"/>
      <c r="G4" s="470"/>
      <c r="H4" s="470"/>
      <c r="I4" s="470"/>
      <c r="J4" s="470"/>
      <c r="K4" s="470"/>
      <c r="L4" s="470"/>
      <c r="M4" s="470"/>
      <c r="N4" s="471"/>
    </row>
    <row r="5" spans="1:17" ht="12.75">
      <c r="A5" s="104" t="s">
        <v>288</v>
      </c>
      <c r="B5" s="106">
        <v>525.9004669999999</v>
      </c>
      <c r="C5" s="106">
        <f aca="true" t="shared" si="0" ref="C5:H5">+B17</f>
        <v>649.907405</v>
      </c>
      <c r="D5" s="106">
        <f t="shared" si="0"/>
        <v>802.187453</v>
      </c>
      <c r="E5" s="106">
        <f t="shared" si="0"/>
        <v>748.07482</v>
      </c>
      <c r="F5" s="106">
        <f t="shared" si="0"/>
        <v>808.783347</v>
      </c>
      <c r="G5" s="106">
        <f t="shared" si="0"/>
        <v>841.693702</v>
      </c>
      <c r="H5" s="106">
        <f t="shared" si="0"/>
        <v>701.121589</v>
      </c>
      <c r="I5" s="159">
        <f>J5/H5-1</f>
        <v>0.16479843983238118</v>
      </c>
      <c r="J5" s="155">
        <f>+H17</f>
        <v>816.665333</v>
      </c>
      <c r="K5" s="159">
        <f>L5/H5-1</f>
        <v>0.16479843983238118</v>
      </c>
      <c r="L5" s="155">
        <f>H17</f>
        <v>816.665333</v>
      </c>
      <c r="M5" s="159">
        <f>N5/H5-1</f>
        <v>0.16479843983238118</v>
      </c>
      <c r="N5" s="155">
        <f>H17</f>
        <v>816.665333</v>
      </c>
      <c r="O5" s="423"/>
      <c r="P5" s="423"/>
      <c r="Q5" s="423"/>
    </row>
    <row r="6" spans="1:14" ht="12.75">
      <c r="A6" s="104" t="s">
        <v>129</v>
      </c>
      <c r="B6" s="106">
        <f>B5-B7+B11+B12+B16-B17</f>
        <v>263.9831619999999</v>
      </c>
      <c r="C6" s="106">
        <f aca="true" t="shared" si="1" ref="C6:H6">C5-C7+C11+C12+C16-C17</f>
        <v>229.54356400000006</v>
      </c>
      <c r="D6" s="106">
        <f t="shared" si="1"/>
        <v>298.58324900000025</v>
      </c>
      <c r="E6" s="106">
        <f t="shared" si="1"/>
        <v>232.7269389999999</v>
      </c>
      <c r="F6" s="106">
        <f t="shared" si="1"/>
        <v>309.799716</v>
      </c>
      <c r="G6" s="106">
        <f t="shared" si="1"/>
        <v>357.54221900000005</v>
      </c>
      <c r="H6" s="106">
        <f t="shared" si="1"/>
        <v>302.53166369999997</v>
      </c>
      <c r="I6" s="159">
        <v>0.04</v>
      </c>
      <c r="J6" s="155">
        <f>H6*(1+I6)</f>
        <v>314.632930248</v>
      </c>
      <c r="K6" s="160">
        <v>0.02</v>
      </c>
      <c r="L6" s="155">
        <f>H6*(1+K6)</f>
        <v>308.582296974</v>
      </c>
      <c r="M6" s="160">
        <v>0.06</v>
      </c>
      <c r="N6" s="155">
        <f>H6*(1+M6)</f>
        <v>320.683563522</v>
      </c>
    </row>
    <row r="7" spans="1:14" ht="12.75">
      <c r="A7" s="104" t="s">
        <v>130</v>
      </c>
      <c r="B7" s="105">
        <f aca="true" t="shared" si="2" ref="B7:H7">+B8+B9</f>
        <v>421</v>
      </c>
      <c r="C7" s="105">
        <f t="shared" si="2"/>
        <v>475.76443499999993</v>
      </c>
      <c r="D7" s="105">
        <f t="shared" si="2"/>
        <v>609.3688319999999</v>
      </c>
      <c r="E7" s="105">
        <f t="shared" si="2"/>
        <v>589.673191</v>
      </c>
      <c r="F7" s="105">
        <f t="shared" si="2"/>
        <v>695.68306</v>
      </c>
      <c r="G7" s="105">
        <f t="shared" si="2"/>
        <v>730.273801</v>
      </c>
      <c r="H7" s="105">
        <f t="shared" si="2"/>
        <v>662.2511767</v>
      </c>
      <c r="I7" s="159">
        <f>J7/H7-1</f>
        <v>0.1479190729915092</v>
      </c>
      <c r="J7" s="156">
        <f>+J8+J9</f>
        <v>760.2107568450001</v>
      </c>
      <c r="K7" s="159">
        <f>L7/H7-1</f>
        <v>0.09791907299150915</v>
      </c>
      <c r="L7" s="156">
        <f>+L8+L9</f>
        <v>727.09819801</v>
      </c>
      <c r="M7" s="159">
        <f>N7/H7-1</f>
        <v>0.19791907299150902</v>
      </c>
      <c r="N7" s="156">
        <f>+N8+N9</f>
        <v>793.32331568</v>
      </c>
    </row>
    <row r="8" spans="1:14" ht="12.75">
      <c r="A8" s="107" t="s">
        <v>61</v>
      </c>
      <c r="B8" s="108">
        <v>282</v>
      </c>
      <c r="C8" s="108">
        <v>308.26443499999993</v>
      </c>
      <c r="D8" s="108">
        <v>364.54072399999995</v>
      </c>
      <c r="E8" s="108">
        <v>373.310507</v>
      </c>
      <c r="F8" s="108">
        <v>398.03705699999995</v>
      </c>
      <c r="G8" s="108">
        <v>434.462564</v>
      </c>
      <c r="H8" s="108">
        <v>446.09443899999997</v>
      </c>
      <c r="I8" s="347">
        <v>0.05</v>
      </c>
      <c r="J8" s="157">
        <f>H8*(1+I8)</f>
        <v>468.39916095</v>
      </c>
      <c r="K8" s="347">
        <v>0</v>
      </c>
      <c r="L8" s="157">
        <f>H8*(1+K8)</f>
        <v>446.09443899999997</v>
      </c>
      <c r="M8" s="347">
        <v>0.1</v>
      </c>
      <c r="N8" s="157">
        <f>H8*(1+M8)</f>
        <v>490.7038829</v>
      </c>
    </row>
    <row r="9" spans="1:14" ht="12.75">
      <c r="A9" s="109" t="s">
        <v>62</v>
      </c>
      <c r="B9" s="108">
        <v>139</v>
      </c>
      <c r="C9" s="108">
        <v>167.5</v>
      </c>
      <c r="D9" s="110">
        <v>244.828108</v>
      </c>
      <c r="E9" s="110">
        <v>216.362684</v>
      </c>
      <c r="F9" s="110">
        <v>297.646003</v>
      </c>
      <c r="G9" s="110">
        <v>295.811237</v>
      </c>
      <c r="H9" s="110">
        <v>216.1567377</v>
      </c>
      <c r="I9" s="347">
        <v>0.35</v>
      </c>
      <c r="J9" s="157">
        <f>H9*(1+I9)</f>
        <v>291.81159589500004</v>
      </c>
      <c r="K9" s="347">
        <v>0.3</v>
      </c>
      <c r="L9" s="157">
        <f>H9*(1+K9)</f>
        <v>281.00375901</v>
      </c>
      <c r="M9" s="347">
        <v>0.4</v>
      </c>
      <c r="N9" s="157">
        <f>H9*(1+M9)</f>
        <v>302.61943278</v>
      </c>
    </row>
    <row r="10" spans="1:14" ht="12.75">
      <c r="A10" s="104" t="s">
        <v>131</v>
      </c>
      <c r="B10" s="106">
        <f aca="true" t="shared" si="3" ref="B10:H10">+B6+B7</f>
        <v>684.9831619999999</v>
      </c>
      <c r="C10" s="106">
        <f t="shared" si="3"/>
        <v>705.307999</v>
      </c>
      <c r="D10" s="106">
        <f t="shared" si="3"/>
        <v>907.9520810000001</v>
      </c>
      <c r="E10" s="106">
        <f t="shared" si="3"/>
        <v>822.4001299999999</v>
      </c>
      <c r="F10" s="106">
        <f>+F6+F7</f>
        <v>1005.482776</v>
      </c>
      <c r="G10" s="106">
        <f t="shared" si="3"/>
        <v>1087.8160200000002</v>
      </c>
      <c r="H10" s="106">
        <f t="shared" si="3"/>
        <v>964.7828403999999</v>
      </c>
      <c r="I10" s="159">
        <v>0.06</v>
      </c>
      <c r="J10" s="155">
        <f>+J6+J7</f>
        <v>1074.843687093</v>
      </c>
      <c r="K10" s="159">
        <f aca="true" t="shared" si="4" ref="K10:K17">L10/H10-1</f>
        <v>0.07348560900461898</v>
      </c>
      <c r="L10" s="155">
        <f>+L6+L7</f>
        <v>1035.680494984</v>
      </c>
      <c r="M10" s="159">
        <f aca="true" t="shared" si="5" ref="M10:M17">N10/H10-1</f>
        <v>0.15467111618624108</v>
      </c>
      <c r="N10" s="155">
        <f>+N6+N7</f>
        <v>1114.006879202</v>
      </c>
    </row>
    <row r="11" spans="1:14" ht="12.75">
      <c r="A11" s="104" t="s">
        <v>132</v>
      </c>
      <c r="B11" s="111">
        <v>4.51</v>
      </c>
      <c r="C11" s="111">
        <v>6.241047</v>
      </c>
      <c r="D11" s="111">
        <v>6.203086</v>
      </c>
      <c r="E11" s="111">
        <v>3.8794</v>
      </c>
      <c r="F11" s="111">
        <v>3.025617</v>
      </c>
      <c r="G11" s="154">
        <v>0.553321</v>
      </c>
      <c r="H11" s="154">
        <v>1.0527844</v>
      </c>
      <c r="I11" s="159">
        <f aca="true" t="shared" si="6" ref="I11:I17">J11/H11-1</f>
        <v>0</v>
      </c>
      <c r="J11" s="158">
        <v>1.0527844</v>
      </c>
      <c r="K11" s="159">
        <f t="shared" si="4"/>
        <v>0</v>
      </c>
      <c r="L11" s="158">
        <v>1.0527844</v>
      </c>
      <c r="M11" s="159">
        <f t="shared" si="5"/>
        <v>0</v>
      </c>
      <c r="N11" s="158">
        <v>1.0527844</v>
      </c>
    </row>
    <row r="12" spans="1:14" ht="12.75">
      <c r="A12" s="104" t="s">
        <v>133</v>
      </c>
      <c r="B12" s="105">
        <f aca="true" t="shared" si="7" ref="B12:H12">SUM(B13:B15)</f>
        <v>789.2511</v>
      </c>
      <c r="C12" s="105">
        <f t="shared" si="7"/>
        <v>842</v>
      </c>
      <c r="D12" s="105">
        <f t="shared" si="7"/>
        <v>827.746</v>
      </c>
      <c r="E12" s="105">
        <f t="shared" si="7"/>
        <v>868.2969999999999</v>
      </c>
      <c r="F12" s="105">
        <f t="shared" si="7"/>
        <v>1009.2922000000001</v>
      </c>
      <c r="G12" s="105">
        <f>SUM(G13:G15)</f>
        <v>915.2382000000001</v>
      </c>
      <c r="H12" s="105">
        <f t="shared" si="7"/>
        <v>1046.3808</v>
      </c>
      <c r="I12" s="159">
        <f t="shared" si="6"/>
        <v>0.19972675339608692</v>
      </c>
      <c r="J12" s="156">
        <f>SUM(J13:J15)</f>
        <v>1255.37104</v>
      </c>
      <c r="K12" s="159">
        <f t="shared" si="4"/>
        <v>0.19972675339608692</v>
      </c>
      <c r="L12" s="156">
        <f>SUM(L13:L15)</f>
        <v>1255.37104</v>
      </c>
      <c r="M12" s="159">
        <f t="shared" si="5"/>
        <v>0.19972675339608692</v>
      </c>
      <c r="N12" s="156">
        <f>SUM(N13:N15)</f>
        <v>1255.37104</v>
      </c>
    </row>
    <row r="13" spans="1:19" ht="12.75">
      <c r="A13" s="107" t="s">
        <v>63</v>
      </c>
      <c r="B13" s="110">
        <v>630.3212</v>
      </c>
      <c r="C13" s="110">
        <v>715</v>
      </c>
      <c r="D13" s="110">
        <v>703.8874</v>
      </c>
      <c r="E13" s="110">
        <v>692.7908</v>
      </c>
      <c r="F13" s="110">
        <v>866.5659</v>
      </c>
      <c r="G13" s="110">
        <v>744.5528</v>
      </c>
      <c r="H13" s="110">
        <v>828.6392</v>
      </c>
      <c r="I13" s="159">
        <f t="shared" si="6"/>
        <v>0.22608915074256686</v>
      </c>
      <c r="J13" s="157">
        <v>1015.985533</v>
      </c>
      <c r="K13" s="159">
        <f t="shared" si="4"/>
        <v>0.22608915074256686</v>
      </c>
      <c r="L13" s="157">
        <v>1015.985533</v>
      </c>
      <c r="M13" s="159">
        <f t="shared" si="5"/>
        <v>0.22608915074256686</v>
      </c>
      <c r="N13" s="157">
        <v>1015.985533</v>
      </c>
      <c r="P13" s="422"/>
      <c r="Q13" s="422"/>
      <c r="R13" s="422"/>
      <c r="S13" s="422"/>
    </row>
    <row r="14" spans="1:19" ht="12.75">
      <c r="A14" s="107" t="s">
        <v>64</v>
      </c>
      <c r="B14" s="110">
        <v>105.4796</v>
      </c>
      <c r="C14" s="110">
        <v>85</v>
      </c>
      <c r="D14" s="110">
        <v>87.9062</v>
      </c>
      <c r="E14" s="110">
        <v>131.8511</v>
      </c>
      <c r="F14" s="110">
        <v>115.2065</v>
      </c>
      <c r="G14" s="110">
        <v>127.1633</v>
      </c>
      <c r="H14" s="110">
        <v>118.001</v>
      </c>
      <c r="I14" s="159">
        <f t="shared" si="6"/>
        <v>0.4549616613418528</v>
      </c>
      <c r="J14" s="157">
        <v>171.686931</v>
      </c>
      <c r="K14" s="159">
        <f t="shared" si="4"/>
        <v>0.4549616613418528</v>
      </c>
      <c r="L14" s="157">
        <v>171.686931</v>
      </c>
      <c r="M14" s="159">
        <f t="shared" si="5"/>
        <v>0.4549616613418528</v>
      </c>
      <c r="N14" s="157">
        <v>171.686931</v>
      </c>
      <c r="P14" s="422"/>
      <c r="Q14" s="422"/>
      <c r="R14" s="422"/>
      <c r="S14" s="422"/>
    </row>
    <row r="15" spans="1:19" ht="12.75">
      <c r="A15" s="107" t="s">
        <v>65</v>
      </c>
      <c r="B15" s="110">
        <v>53.4503</v>
      </c>
      <c r="C15" s="110">
        <v>42</v>
      </c>
      <c r="D15" s="110">
        <v>35.9524</v>
      </c>
      <c r="E15" s="110">
        <v>43.6551</v>
      </c>
      <c r="F15" s="110">
        <v>27.5198</v>
      </c>
      <c r="G15" s="110">
        <v>43.5221</v>
      </c>
      <c r="H15" s="110">
        <v>99.7406</v>
      </c>
      <c r="I15" s="159">
        <f t="shared" si="6"/>
        <v>-0.3212535717651588</v>
      </c>
      <c r="J15" s="157">
        <v>67.698576</v>
      </c>
      <c r="K15" s="159">
        <f t="shared" si="4"/>
        <v>-0.3212535717651588</v>
      </c>
      <c r="L15" s="157">
        <v>67.698576</v>
      </c>
      <c r="M15" s="159">
        <f t="shared" si="5"/>
        <v>-0.3212535717651588</v>
      </c>
      <c r="N15" s="157">
        <v>67.698576</v>
      </c>
      <c r="P15" s="422"/>
      <c r="Q15" s="422"/>
      <c r="R15" s="422"/>
      <c r="S15" s="422"/>
    </row>
    <row r="16" spans="1:19" ht="12.75">
      <c r="A16" s="104" t="s">
        <v>253</v>
      </c>
      <c r="B16" s="105">
        <v>15.229</v>
      </c>
      <c r="C16" s="105">
        <v>9.347</v>
      </c>
      <c r="D16" s="105">
        <v>19.890362</v>
      </c>
      <c r="E16" s="105">
        <v>10.932257</v>
      </c>
      <c r="F16" s="105">
        <v>26.075314</v>
      </c>
      <c r="G16" s="105">
        <v>31.452386</v>
      </c>
      <c r="H16" s="105">
        <v>32.893</v>
      </c>
      <c r="I16" s="159">
        <f t="shared" si="6"/>
        <v>-0.5439759219286778</v>
      </c>
      <c r="J16" s="156">
        <v>15</v>
      </c>
      <c r="K16" s="159">
        <f t="shared" si="4"/>
        <v>-0.3919678959049038</v>
      </c>
      <c r="L16" s="156">
        <v>20</v>
      </c>
      <c r="M16" s="159">
        <f t="shared" si="5"/>
        <v>-0.6959839479524519</v>
      </c>
      <c r="N16" s="156">
        <v>10</v>
      </c>
      <c r="P16" s="422"/>
      <c r="Q16" s="422"/>
      <c r="R16" s="422"/>
      <c r="S16" s="422"/>
    </row>
    <row r="17" spans="1:19" ht="12.75">
      <c r="A17" s="104" t="s">
        <v>289</v>
      </c>
      <c r="B17" s="106">
        <v>649.907405</v>
      </c>
      <c r="C17" s="106">
        <v>802.187453</v>
      </c>
      <c r="D17" s="106">
        <v>748.07482</v>
      </c>
      <c r="E17" s="106">
        <v>808.783347</v>
      </c>
      <c r="F17" s="106">
        <v>841.693702</v>
      </c>
      <c r="G17" s="106">
        <v>701.121589</v>
      </c>
      <c r="H17" s="106">
        <v>816.665333</v>
      </c>
      <c r="I17" s="159">
        <f t="shared" si="6"/>
        <v>0.24071076530807023</v>
      </c>
      <c r="J17" s="155">
        <f>+J5-J10+J11+J12+J16</f>
        <v>1013.245470307</v>
      </c>
      <c r="K17" s="159">
        <f t="shared" si="4"/>
        <v>0.29478823171253676</v>
      </c>
      <c r="L17" s="155">
        <f>+L5-L10+L11+L12+L16</f>
        <v>1057.408662416</v>
      </c>
      <c r="M17" s="159">
        <f t="shared" si="5"/>
        <v>0.1866332989036037</v>
      </c>
      <c r="N17" s="155">
        <f>+N5-N10+N11+N12+N16</f>
        <v>969.082278198</v>
      </c>
      <c r="P17" s="422"/>
      <c r="Q17" s="422"/>
      <c r="R17" s="422"/>
      <c r="S17" s="422"/>
    </row>
    <row r="18" spans="1:14" ht="12.75">
      <c r="A18" s="107" t="s">
        <v>290</v>
      </c>
      <c r="B18" s="362">
        <f aca="true" t="shared" si="8" ref="B18:H18">+B17/B10</f>
        <v>0.9487932566143868</v>
      </c>
      <c r="C18" s="362">
        <f t="shared" si="8"/>
        <v>1.1373576567079313</v>
      </c>
      <c r="D18" s="362">
        <f t="shared" si="8"/>
        <v>0.8239144285853561</v>
      </c>
      <c r="E18" s="362">
        <f t="shared" si="8"/>
        <v>0.983442630292386</v>
      </c>
      <c r="F18" s="362">
        <f t="shared" si="8"/>
        <v>0.8371040480160349</v>
      </c>
      <c r="G18" s="362">
        <f t="shared" si="8"/>
        <v>0.6445222134161986</v>
      </c>
      <c r="H18" s="362">
        <f t="shared" si="8"/>
        <v>0.8464758065777888</v>
      </c>
      <c r="I18" s="363"/>
      <c r="J18" s="364">
        <f>+J17/J10</f>
        <v>0.9426910000722084</v>
      </c>
      <c r="K18" s="364"/>
      <c r="L18" s="364">
        <f>+L17/L10</f>
        <v>1.0209796047499529</v>
      </c>
      <c r="M18" s="364"/>
      <c r="N18" s="364">
        <f>+N17/N10</f>
        <v>0.8699069065822878</v>
      </c>
    </row>
    <row r="19" spans="1:14" ht="12.75">
      <c r="A19" s="107" t="s">
        <v>291</v>
      </c>
      <c r="B19" s="362">
        <f aca="true" t="shared" si="9" ref="B19:G19">B17/B12</f>
        <v>0.8234482093214696</v>
      </c>
      <c r="C19" s="362">
        <f t="shared" si="9"/>
        <v>0.9527166900237529</v>
      </c>
      <c r="D19" s="362">
        <f>D17/D12</f>
        <v>0.9037492419172065</v>
      </c>
      <c r="E19" s="362">
        <f t="shared" si="9"/>
        <v>0.9314593359184704</v>
      </c>
      <c r="F19" s="362">
        <f t="shared" si="9"/>
        <v>0.8339445227061102</v>
      </c>
      <c r="G19" s="362">
        <f t="shared" si="9"/>
        <v>0.7660536776109212</v>
      </c>
      <c r="H19" s="362">
        <f>H17/H12</f>
        <v>0.7804666647170897</v>
      </c>
      <c r="I19" s="363"/>
      <c r="J19" s="364">
        <f>J17/J12</f>
        <v>0.8071282816170429</v>
      </c>
      <c r="K19" s="364"/>
      <c r="L19" s="364">
        <f>L17/L12</f>
        <v>0.8423076753594698</v>
      </c>
      <c r="M19" s="364"/>
      <c r="N19" s="364">
        <f>N17/N12</f>
        <v>0.771948887874616</v>
      </c>
    </row>
    <row r="20" spans="1:9" ht="12.75">
      <c r="A20" s="112" t="s">
        <v>292</v>
      </c>
      <c r="B20" s="113"/>
      <c r="C20" s="113"/>
      <c r="D20" s="113"/>
      <c r="E20" s="74"/>
      <c r="F20" s="74"/>
      <c r="G20" s="74"/>
      <c r="H20" s="115"/>
      <c r="I20" s="115"/>
    </row>
    <row r="21" spans="1:6" ht="12.75">
      <c r="A21" s="144" t="s">
        <v>66</v>
      </c>
      <c r="B21" s="75"/>
      <c r="C21" s="76"/>
      <c r="D21" s="76"/>
      <c r="E21" s="77"/>
      <c r="F21" s="74"/>
    </row>
    <row r="22" spans="1:6" ht="12.75">
      <c r="A22" s="144" t="s">
        <v>67</v>
      </c>
      <c r="F22" s="315"/>
    </row>
    <row r="23" ht="12.75">
      <c r="A23" s="144" t="s">
        <v>68</v>
      </c>
    </row>
    <row r="24" ht="12.75">
      <c r="A24" s="170" t="s">
        <v>205</v>
      </c>
    </row>
    <row r="26" spans="6:8" ht="14.25">
      <c r="F26" s="152"/>
      <c r="G26" s="78"/>
      <c r="H26" s="153"/>
    </row>
    <row r="27" spans="6:8" ht="12.75">
      <c r="F27" s="78"/>
      <c r="G27" s="78"/>
      <c r="H27" s="153"/>
    </row>
    <row r="28" spans="6:8" ht="12.75">
      <c r="F28" s="78"/>
      <c r="G28" s="78"/>
      <c r="H28" s="153"/>
    </row>
    <row r="29" spans="4:8" ht="14.25">
      <c r="D29" s="152"/>
      <c r="E29" s="152"/>
      <c r="F29" s="152"/>
      <c r="G29" s="152"/>
      <c r="H29" s="152"/>
    </row>
    <row r="30" spans="4:8" ht="12.75">
      <c r="D30" s="163"/>
      <c r="E30" s="163"/>
      <c r="F30" s="163"/>
      <c r="G30" s="163"/>
      <c r="H30" s="163"/>
    </row>
    <row r="31" spans="5:8" ht="12.75">
      <c r="E31" s="164"/>
      <c r="F31" s="151"/>
      <c r="G31" s="151"/>
      <c r="H31" s="151"/>
    </row>
    <row r="32" ht="12.75">
      <c r="E32" s="164"/>
    </row>
    <row r="33" spans="7:14" ht="12.75">
      <c r="G33" s="256"/>
      <c r="H33" s="256"/>
      <c r="I33" s="256"/>
      <c r="J33" s="260">
        <v>17248450</v>
      </c>
      <c r="K33" s="256"/>
      <c r="L33" s="256"/>
      <c r="M33" s="256"/>
      <c r="N33" s="256"/>
    </row>
    <row r="34" spans="7:14" ht="12.75">
      <c r="G34" s="256" t="s">
        <v>264</v>
      </c>
      <c r="H34" s="256"/>
      <c r="I34" s="256"/>
      <c r="J34" s="261">
        <f>J6*1000000/$J$33</f>
        <v>18.2412292262783</v>
      </c>
      <c r="K34" s="261"/>
      <c r="L34" s="261">
        <f>L6*1000000/$J$33</f>
        <v>17.890436356542182</v>
      </c>
      <c r="M34" s="261"/>
      <c r="N34" s="261">
        <f>N6*1000000/$J$33</f>
        <v>18.592022096014425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ignoredErrors>
    <ignoredError sqref="B12:H12 N12 J12" formulaRange="1"/>
    <ignoredError sqref="I7:N7 K10:M11 K13:M17" formula="1"/>
    <ignoredError sqref="K12:M12 I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 sqref="A1:N1"/>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73" t="s">
        <v>254</v>
      </c>
      <c r="B1" s="474"/>
      <c r="C1" s="474"/>
      <c r="D1" s="474"/>
      <c r="E1" s="474"/>
      <c r="F1" s="474"/>
      <c r="G1" s="474"/>
      <c r="H1" s="474"/>
      <c r="I1" s="474"/>
      <c r="J1" s="474"/>
      <c r="K1" s="474"/>
      <c r="L1" s="474"/>
      <c r="M1" s="474"/>
      <c r="N1" s="474"/>
    </row>
    <row r="2" spans="1:29" ht="12.75">
      <c r="A2" s="473" t="s">
        <v>38</v>
      </c>
      <c r="B2" s="474"/>
      <c r="C2" s="474"/>
      <c r="D2" s="474"/>
      <c r="E2" s="474"/>
      <c r="F2" s="474"/>
      <c r="G2" s="474"/>
      <c r="H2" s="474"/>
      <c r="I2" s="474"/>
      <c r="J2" s="474"/>
      <c r="K2" s="474"/>
      <c r="L2" s="474"/>
      <c r="M2" s="474"/>
      <c r="N2" s="474"/>
      <c r="AC2" s="201"/>
    </row>
    <row r="3" spans="1:32" ht="14.25" customHeight="1">
      <c r="A3" s="473" t="s">
        <v>39</v>
      </c>
      <c r="B3" s="474"/>
      <c r="C3" s="474"/>
      <c r="D3" s="474"/>
      <c r="E3" s="474"/>
      <c r="F3" s="474"/>
      <c r="G3" s="474"/>
      <c r="H3" s="474"/>
      <c r="I3" s="474"/>
      <c r="J3" s="474"/>
      <c r="K3" s="474"/>
      <c r="L3" s="474"/>
      <c r="M3" s="474"/>
      <c r="N3" s="474"/>
      <c r="W3" s="89"/>
      <c r="X3" s="89" t="s">
        <v>171</v>
      </c>
      <c r="Y3" s="89" t="s">
        <v>54</v>
      </c>
      <c r="Z3" s="89" t="s">
        <v>55</v>
      </c>
      <c r="AA3" s="89" t="s">
        <v>56</v>
      </c>
      <c r="AB3" s="89"/>
      <c r="AC3" s="89" t="s">
        <v>171</v>
      </c>
      <c r="AD3" s="89" t="s">
        <v>54</v>
      </c>
      <c r="AE3" s="89" t="s">
        <v>55</v>
      </c>
      <c r="AF3" s="89"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79"/>
      <c r="U5" s="79"/>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31">
        <v>2009</v>
      </c>
      <c r="B6" s="132">
        <v>8012</v>
      </c>
      <c r="C6" s="132">
        <v>7862</v>
      </c>
      <c r="D6" s="132">
        <v>7749.5</v>
      </c>
      <c r="E6" s="132">
        <v>7750</v>
      </c>
      <c r="F6" s="132">
        <v>7750</v>
      </c>
      <c r="G6" s="132">
        <v>7000</v>
      </c>
      <c r="H6" s="132">
        <v>7000</v>
      </c>
      <c r="I6" s="132">
        <v>7000</v>
      </c>
      <c r="J6" s="132">
        <v>7000</v>
      </c>
      <c r="K6" s="132">
        <v>7250</v>
      </c>
      <c r="L6" s="132">
        <v>7500</v>
      </c>
      <c r="M6" s="132">
        <v>8000</v>
      </c>
      <c r="N6" s="132">
        <f>AVERAGE(B6:M6)</f>
        <v>7489.458333333333</v>
      </c>
      <c r="T6" s="130"/>
      <c r="U6" s="130"/>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31">
        <v>2010</v>
      </c>
      <c r="B7" s="132">
        <v>7500</v>
      </c>
      <c r="C7" s="132">
        <v>8000</v>
      </c>
      <c r="D7" s="132">
        <v>8500</v>
      </c>
      <c r="E7" s="132">
        <v>10500</v>
      </c>
      <c r="F7" s="132">
        <v>10500</v>
      </c>
      <c r="G7" s="132">
        <v>11250</v>
      </c>
      <c r="H7" s="132">
        <v>13500</v>
      </c>
      <c r="I7" s="132">
        <v>14000</v>
      </c>
      <c r="J7" s="132">
        <v>14500</v>
      </c>
      <c r="K7" s="132">
        <v>14000</v>
      </c>
      <c r="L7" s="132">
        <v>14000</v>
      </c>
      <c r="M7" s="132">
        <v>14000</v>
      </c>
      <c r="N7" s="132">
        <f>AVERAGE(B7:M7)</f>
        <v>11687.5</v>
      </c>
      <c r="T7" s="130"/>
      <c r="U7" s="130"/>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31">
        <v>2011</v>
      </c>
      <c r="B8" s="132">
        <v>14000</v>
      </c>
      <c r="C8" s="132">
        <v>14000</v>
      </c>
      <c r="D8" s="132">
        <v>14000</v>
      </c>
      <c r="E8" s="132">
        <v>14000</v>
      </c>
      <c r="F8" s="132">
        <v>14500</v>
      </c>
      <c r="G8" s="132">
        <v>14000</v>
      </c>
      <c r="H8" s="132">
        <v>12500</v>
      </c>
      <c r="I8" s="132">
        <v>12500</v>
      </c>
      <c r="J8" s="132">
        <v>11000</v>
      </c>
      <c r="K8" s="132">
        <v>11000</v>
      </c>
      <c r="L8" s="132">
        <v>11000</v>
      </c>
      <c r="M8" s="132">
        <v>11500</v>
      </c>
      <c r="N8" s="132">
        <f>AVERAGE(B8:M8)</f>
        <v>12833.333333333334</v>
      </c>
      <c r="O8" s="130"/>
      <c r="P8" s="130"/>
      <c r="Q8" s="130"/>
      <c r="R8" s="130"/>
      <c r="S8" s="130"/>
      <c r="T8" s="130"/>
      <c r="U8" s="130"/>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31">
        <v>2012</v>
      </c>
      <c r="B9" s="132">
        <v>12000</v>
      </c>
      <c r="C9" s="132">
        <v>12500</v>
      </c>
      <c r="D9" s="132">
        <v>12500</v>
      </c>
      <c r="E9" s="132">
        <v>12500</v>
      </c>
      <c r="F9" s="132">
        <v>12000</v>
      </c>
      <c r="G9" s="132">
        <v>12000</v>
      </c>
      <c r="H9" s="132">
        <v>12000</v>
      </c>
      <c r="I9" s="132"/>
      <c r="J9" s="132"/>
      <c r="K9" s="132"/>
      <c r="L9" s="132"/>
      <c r="M9" s="132"/>
      <c r="N9" s="132">
        <f>AVERAGE(B9:M9)</f>
        <v>12214.285714285714</v>
      </c>
      <c r="O9" s="130"/>
      <c r="P9" s="130"/>
      <c r="Q9" s="130"/>
      <c r="R9" s="130"/>
      <c r="S9" s="130"/>
      <c r="T9" s="130"/>
      <c r="U9" s="130"/>
      <c r="W9" s="10">
        <v>40695</v>
      </c>
      <c r="X9" s="11">
        <v>14000</v>
      </c>
      <c r="Y9" s="11">
        <v>22000</v>
      </c>
      <c r="Z9" s="11">
        <v>12500</v>
      </c>
      <c r="AA9" s="11">
        <v>17000</v>
      </c>
      <c r="AB9" s="10">
        <v>40695</v>
      </c>
      <c r="AC9" s="78">
        <f t="shared" si="2"/>
        <v>350</v>
      </c>
      <c r="AD9" s="78">
        <f t="shared" si="2"/>
        <v>550</v>
      </c>
      <c r="AE9" s="78">
        <f t="shared" si="2"/>
        <v>312.5</v>
      </c>
      <c r="AF9" s="78">
        <f t="shared" si="2"/>
        <v>425</v>
      </c>
    </row>
    <row r="10" spans="1:61" ht="15" thickBot="1">
      <c r="A10" s="475" t="s">
        <v>266</v>
      </c>
      <c r="B10" s="475"/>
      <c r="C10" s="475"/>
      <c r="D10" s="475"/>
      <c r="E10" s="475"/>
      <c r="F10" s="475"/>
      <c r="G10" s="475"/>
      <c r="H10" s="475"/>
      <c r="I10" s="475"/>
      <c r="J10" s="475"/>
      <c r="K10" s="475"/>
      <c r="L10" s="475"/>
      <c r="M10" s="475"/>
      <c r="N10" s="84"/>
      <c r="O10" s="84"/>
      <c r="P10" s="84"/>
      <c r="Q10" s="84"/>
      <c r="R10" s="84"/>
      <c r="S10" s="84"/>
      <c r="T10" s="84"/>
      <c r="U10" s="84"/>
      <c r="V10" s="84"/>
      <c r="W10" s="10">
        <v>40725</v>
      </c>
      <c r="X10" s="11">
        <v>12500</v>
      </c>
      <c r="Y10" s="11">
        <v>20000</v>
      </c>
      <c r="Z10" s="11">
        <v>11000</v>
      </c>
      <c r="AA10" s="11">
        <v>16000</v>
      </c>
      <c r="AB10" s="10">
        <v>40725</v>
      </c>
      <c r="AC10" s="78">
        <f aca="true" t="shared" si="3" ref="AC10:AF11">X10/40</f>
        <v>312.5</v>
      </c>
      <c r="AD10" s="78">
        <f t="shared" si="3"/>
        <v>500</v>
      </c>
      <c r="AE10" s="78">
        <f t="shared" si="3"/>
        <v>275</v>
      </c>
      <c r="AF10" s="78">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2">
        <f t="shared" si="3"/>
        <v>312.5</v>
      </c>
      <c r="AD11" s="12">
        <f t="shared" si="3"/>
        <v>475</v>
      </c>
      <c r="AE11" s="12">
        <f t="shared" si="3"/>
        <v>250</v>
      </c>
      <c r="AF11" s="12">
        <f t="shared" si="3"/>
        <v>350</v>
      </c>
    </row>
    <row r="12" spans="1:32" ht="14.25">
      <c r="A12" s="473" t="s">
        <v>255</v>
      </c>
      <c r="B12" s="474"/>
      <c r="C12" s="474"/>
      <c r="D12" s="474"/>
      <c r="E12" s="474"/>
      <c r="F12" s="474"/>
      <c r="G12" s="474"/>
      <c r="H12" s="474"/>
      <c r="I12" s="474"/>
      <c r="J12" s="474"/>
      <c r="K12" s="474"/>
      <c r="L12" s="474"/>
      <c r="M12" s="474"/>
      <c r="N12" s="474"/>
      <c r="W12" s="10">
        <v>40787</v>
      </c>
      <c r="X12" s="11">
        <v>11000</v>
      </c>
      <c r="Y12" s="11">
        <v>17500</v>
      </c>
      <c r="Z12" s="11">
        <v>9500</v>
      </c>
      <c r="AA12" s="11">
        <v>12500</v>
      </c>
      <c r="AB12" s="10">
        <v>40787</v>
      </c>
      <c r="AC12" s="208">
        <f aca="true" t="shared" si="4" ref="AC12:AF14">X12/40</f>
        <v>275</v>
      </c>
      <c r="AD12" s="208">
        <f t="shared" si="4"/>
        <v>437.5</v>
      </c>
      <c r="AE12" s="208">
        <f t="shared" si="4"/>
        <v>237.5</v>
      </c>
      <c r="AF12" s="208">
        <f t="shared" si="4"/>
        <v>312.5</v>
      </c>
    </row>
    <row r="13" spans="1:32" ht="14.25">
      <c r="A13" s="473" t="s">
        <v>38</v>
      </c>
      <c r="B13" s="474"/>
      <c r="C13" s="474"/>
      <c r="D13" s="474"/>
      <c r="E13" s="474"/>
      <c r="F13" s="474"/>
      <c r="G13" s="474"/>
      <c r="H13" s="474"/>
      <c r="I13" s="474"/>
      <c r="J13" s="474"/>
      <c r="K13" s="474"/>
      <c r="L13" s="474"/>
      <c r="M13" s="474"/>
      <c r="N13" s="474"/>
      <c r="W13" s="10">
        <v>40817</v>
      </c>
      <c r="X13" s="11">
        <v>11000</v>
      </c>
      <c r="Y13" s="11">
        <v>18000</v>
      </c>
      <c r="Z13" s="11">
        <v>9500</v>
      </c>
      <c r="AA13" s="11">
        <v>12500</v>
      </c>
      <c r="AB13" s="10">
        <v>40817</v>
      </c>
      <c r="AC13" s="225">
        <f t="shared" si="4"/>
        <v>275</v>
      </c>
      <c r="AD13" s="225">
        <f t="shared" si="4"/>
        <v>450</v>
      </c>
      <c r="AE13" s="225">
        <f t="shared" si="4"/>
        <v>237.5</v>
      </c>
      <c r="AF13" s="225">
        <f t="shared" si="4"/>
        <v>312.5</v>
      </c>
    </row>
    <row r="14" spans="1:32" ht="14.25">
      <c r="A14" s="473" t="s">
        <v>39</v>
      </c>
      <c r="B14" s="474"/>
      <c r="C14" s="474"/>
      <c r="D14" s="474"/>
      <c r="E14" s="474"/>
      <c r="F14" s="474"/>
      <c r="G14" s="474"/>
      <c r="H14" s="474"/>
      <c r="I14" s="474"/>
      <c r="J14" s="474"/>
      <c r="K14" s="474"/>
      <c r="L14" s="474"/>
      <c r="M14" s="474"/>
      <c r="N14" s="474"/>
      <c r="W14" s="10">
        <v>40848</v>
      </c>
      <c r="X14" s="11">
        <v>11000</v>
      </c>
      <c r="Y14" s="11">
        <v>18000</v>
      </c>
      <c r="Z14" s="11">
        <v>9500</v>
      </c>
      <c r="AA14" s="11">
        <v>12500</v>
      </c>
      <c r="AB14" s="10">
        <v>40848</v>
      </c>
      <c r="AC14" s="225">
        <f t="shared" si="4"/>
        <v>275</v>
      </c>
      <c r="AD14" s="225">
        <f t="shared" si="4"/>
        <v>450</v>
      </c>
      <c r="AE14" s="225">
        <f t="shared" si="4"/>
        <v>237.5</v>
      </c>
      <c r="AF14" s="225">
        <f t="shared" si="4"/>
        <v>312.5</v>
      </c>
    </row>
    <row r="15" spans="23:32" ht="14.25">
      <c r="W15" s="10">
        <v>40878</v>
      </c>
      <c r="X15" s="11">
        <v>11500</v>
      </c>
      <c r="Y15" s="11">
        <v>18500</v>
      </c>
      <c r="Z15" s="11">
        <v>10000</v>
      </c>
      <c r="AA15" s="11">
        <v>12500</v>
      </c>
      <c r="AB15" s="10">
        <v>40878</v>
      </c>
      <c r="AC15" s="239">
        <f aca="true" t="shared" si="5" ref="AC15:AF16">X15/40</f>
        <v>287.5</v>
      </c>
      <c r="AD15" s="239">
        <f t="shared" si="5"/>
        <v>462.5</v>
      </c>
      <c r="AE15" s="239">
        <f t="shared" si="5"/>
        <v>250</v>
      </c>
      <c r="AF15" s="239">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79"/>
      <c r="U16" s="79"/>
      <c r="W16" s="10">
        <v>40909</v>
      </c>
      <c r="X16" s="11">
        <v>12000</v>
      </c>
      <c r="Y16" s="11">
        <v>19000</v>
      </c>
      <c r="Z16" s="11">
        <v>10000</v>
      </c>
      <c r="AA16" s="11">
        <v>12500</v>
      </c>
      <c r="AB16" s="10">
        <v>40909</v>
      </c>
      <c r="AC16" s="316">
        <f t="shared" si="5"/>
        <v>300</v>
      </c>
      <c r="AD16" s="316">
        <f t="shared" si="5"/>
        <v>475</v>
      </c>
      <c r="AE16" s="316">
        <f t="shared" si="5"/>
        <v>250</v>
      </c>
      <c r="AF16" s="316">
        <f t="shared" si="5"/>
        <v>312.5</v>
      </c>
    </row>
    <row r="17" spans="1:32" ht="14.25">
      <c r="A17" s="131">
        <v>2009</v>
      </c>
      <c r="B17" s="132">
        <v>11599</v>
      </c>
      <c r="C17" s="132">
        <v>11399</v>
      </c>
      <c r="D17" s="132">
        <v>11249.5</v>
      </c>
      <c r="E17" s="132">
        <v>10750</v>
      </c>
      <c r="F17" s="132">
        <v>11000</v>
      </c>
      <c r="G17" s="132">
        <v>9500</v>
      </c>
      <c r="H17" s="132">
        <v>9500</v>
      </c>
      <c r="I17" s="132">
        <v>9500</v>
      </c>
      <c r="J17" s="132">
        <v>9500</v>
      </c>
      <c r="K17" s="132">
        <v>9500</v>
      </c>
      <c r="L17" s="132">
        <v>10000</v>
      </c>
      <c r="M17" s="132">
        <v>10250</v>
      </c>
      <c r="N17" s="132">
        <f>AVERAGE(B17:M17)</f>
        <v>10312.291666666666</v>
      </c>
      <c r="T17" s="130"/>
      <c r="U17" s="130"/>
      <c r="W17" s="10">
        <v>40940</v>
      </c>
      <c r="X17" s="11">
        <v>12500</v>
      </c>
      <c r="Y17" s="11">
        <v>19000</v>
      </c>
      <c r="Z17" s="11">
        <v>11500</v>
      </c>
      <c r="AA17" s="11">
        <v>13500</v>
      </c>
      <c r="AB17" s="10">
        <v>40940</v>
      </c>
      <c r="AC17" s="320">
        <f aca="true" t="shared" si="6" ref="AC17:AF18">X17/40</f>
        <v>312.5</v>
      </c>
      <c r="AD17" s="320">
        <f t="shared" si="6"/>
        <v>475</v>
      </c>
      <c r="AE17" s="320">
        <f t="shared" si="6"/>
        <v>287.5</v>
      </c>
      <c r="AF17" s="320">
        <f t="shared" si="6"/>
        <v>337.5</v>
      </c>
    </row>
    <row r="18" spans="1:32" ht="14.25">
      <c r="A18" s="134">
        <v>2010</v>
      </c>
      <c r="B18" s="135">
        <v>10500</v>
      </c>
      <c r="C18" s="135">
        <v>12000</v>
      </c>
      <c r="D18" s="135">
        <v>13500</v>
      </c>
      <c r="E18" s="135">
        <v>14500</v>
      </c>
      <c r="F18" s="135">
        <v>15500</v>
      </c>
      <c r="G18" s="135">
        <v>16500</v>
      </c>
      <c r="H18" s="135">
        <v>17500</v>
      </c>
      <c r="I18" s="135">
        <v>18000</v>
      </c>
      <c r="J18" s="135">
        <v>20000</v>
      </c>
      <c r="K18" s="135">
        <v>19500</v>
      </c>
      <c r="L18" s="135">
        <v>18000</v>
      </c>
      <c r="M18" s="135">
        <v>18000</v>
      </c>
      <c r="N18" s="132">
        <f>AVERAGE(B18:M18)</f>
        <v>16125</v>
      </c>
      <c r="T18" s="130"/>
      <c r="U18" s="130"/>
      <c r="W18" s="10">
        <v>40969</v>
      </c>
      <c r="X18" s="11">
        <v>12500</v>
      </c>
      <c r="Y18" s="11">
        <v>19000</v>
      </c>
      <c r="Z18" s="11">
        <v>11000</v>
      </c>
      <c r="AA18" s="11">
        <v>13500</v>
      </c>
      <c r="AB18" s="10">
        <v>40969</v>
      </c>
      <c r="AC18" s="342">
        <f t="shared" si="6"/>
        <v>312.5</v>
      </c>
      <c r="AD18" s="342">
        <f t="shared" si="6"/>
        <v>475</v>
      </c>
      <c r="AE18" s="342">
        <f t="shared" si="6"/>
        <v>275</v>
      </c>
      <c r="AF18" s="342">
        <f t="shared" si="6"/>
        <v>337.5</v>
      </c>
    </row>
    <row r="19" spans="1:32" ht="14.25">
      <c r="A19" s="136">
        <v>2011</v>
      </c>
      <c r="B19" s="137">
        <v>18000</v>
      </c>
      <c r="C19" s="137">
        <v>18500</v>
      </c>
      <c r="D19" s="137">
        <v>18500</v>
      </c>
      <c r="E19" s="137">
        <v>19500</v>
      </c>
      <c r="F19" s="137">
        <v>20250</v>
      </c>
      <c r="G19" s="137">
        <v>22000</v>
      </c>
      <c r="H19" s="137">
        <v>20000</v>
      </c>
      <c r="I19" s="137">
        <v>19000</v>
      </c>
      <c r="J19" s="137">
        <v>17500</v>
      </c>
      <c r="K19" s="137">
        <v>18000</v>
      </c>
      <c r="L19" s="137">
        <v>18000</v>
      </c>
      <c r="M19" s="137">
        <v>18500</v>
      </c>
      <c r="N19" s="132">
        <f>AVERAGE(B19:M19)</f>
        <v>18979.166666666668</v>
      </c>
      <c r="T19" s="130"/>
      <c r="U19" s="130"/>
      <c r="W19" s="10">
        <v>41000</v>
      </c>
      <c r="X19" s="11">
        <v>12500</v>
      </c>
      <c r="Y19" s="11">
        <v>18500</v>
      </c>
      <c r="Z19" s="11">
        <v>11000</v>
      </c>
      <c r="AA19" s="11">
        <v>13500</v>
      </c>
      <c r="AB19" s="10">
        <v>41000</v>
      </c>
      <c r="AC19" s="355">
        <f aca="true" t="shared" si="7" ref="AC19:AF20">X19/40</f>
        <v>312.5</v>
      </c>
      <c r="AD19" s="355">
        <f t="shared" si="7"/>
        <v>462.5</v>
      </c>
      <c r="AE19" s="355">
        <f t="shared" si="7"/>
        <v>275</v>
      </c>
      <c r="AF19" s="355">
        <f t="shared" si="7"/>
        <v>337.5</v>
      </c>
    </row>
    <row r="20" spans="1:32" ht="14.25">
      <c r="A20" s="131">
        <v>2012</v>
      </c>
      <c r="B20" s="132">
        <v>19000</v>
      </c>
      <c r="C20" s="132">
        <v>19000</v>
      </c>
      <c r="D20" s="132">
        <v>19000</v>
      </c>
      <c r="E20" s="132">
        <v>18500</v>
      </c>
      <c r="F20" s="132">
        <v>18000</v>
      </c>
      <c r="G20" s="132">
        <v>18000</v>
      </c>
      <c r="H20" s="132">
        <v>18000</v>
      </c>
      <c r="I20" s="132"/>
      <c r="J20" s="132"/>
      <c r="K20" s="132"/>
      <c r="L20" s="132"/>
      <c r="M20" s="132"/>
      <c r="N20" s="132">
        <f>AVERAGE(B20:M20)</f>
        <v>18500</v>
      </c>
      <c r="T20" s="130"/>
      <c r="U20" s="130"/>
      <c r="W20" s="10">
        <v>41030</v>
      </c>
      <c r="X20" s="11">
        <v>12000</v>
      </c>
      <c r="Y20" s="11">
        <v>18000</v>
      </c>
      <c r="Z20" s="11">
        <v>10000</v>
      </c>
      <c r="AA20" s="11">
        <v>13500</v>
      </c>
      <c r="AB20" s="10">
        <v>41030</v>
      </c>
      <c r="AC20" s="384">
        <f t="shared" si="7"/>
        <v>300</v>
      </c>
      <c r="AD20" s="384">
        <f t="shared" si="7"/>
        <v>450</v>
      </c>
      <c r="AE20" s="384">
        <f t="shared" si="7"/>
        <v>250</v>
      </c>
      <c r="AF20" s="384">
        <f t="shared" si="7"/>
        <v>337.5</v>
      </c>
    </row>
    <row r="21" spans="1:32" s="78" customFormat="1" ht="14.25">
      <c r="A21" s="476" t="s">
        <v>266</v>
      </c>
      <c r="B21" s="477" t="s">
        <v>53</v>
      </c>
      <c r="C21" s="477" t="s">
        <v>53</v>
      </c>
      <c r="D21" s="477" t="s">
        <v>53</v>
      </c>
      <c r="E21" s="477" t="s">
        <v>53</v>
      </c>
      <c r="F21" s="477" t="s">
        <v>53</v>
      </c>
      <c r="G21" s="477" t="s">
        <v>53</v>
      </c>
      <c r="H21" s="477" t="s">
        <v>53</v>
      </c>
      <c r="I21" s="477" t="s">
        <v>53</v>
      </c>
      <c r="J21" s="477" t="s">
        <v>53</v>
      </c>
      <c r="K21" s="477" t="s">
        <v>53</v>
      </c>
      <c r="L21" s="477" t="s">
        <v>53</v>
      </c>
      <c r="M21" s="477" t="s">
        <v>53</v>
      </c>
      <c r="N21" s="477" t="s">
        <v>53</v>
      </c>
      <c r="T21" s="133"/>
      <c r="U21" s="133"/>
      <c r="W21" s="10">
        <v>41061</v>
      </c>
      <c r="X21" s="11">
        <v>12000</v>
      </c>
      <c r="Y21" s="11">
        <v>18000</v>
      </c>
      <c r="Z21" s="11">
        <v>9000</v>
      </c>
      <c r="AA21" s="11">
        <v>12500</v>
      </c>
      <c r="AB21" s="10">
        <v>41061</v>
      </c>
      <c r="AC21" s="402">
        <f aca="true" t="shared" si="8" ref="AC21:AF22">X21/40</f>
        <v>300</v>
      </c>
      <c r="AD21" s="402">
        <f t="shared" si="8"/>
        <v>450</v>
      </c>
      <c r="AE21" s="402">
        <f t="shared" si="8"/>
        <v>225</v>
      </c>
      <c r="AF21" s="402">
        <f t="shared" si="8"/>
        <v>312.5</v>
      </c>
    </row>
    <row r="22" spans="23:32" ht="14.25">
      <c r="W22" s="10">
        <v>41091</v>
      </c>
      <c r="X22" s="11">
        <v>12000</v>
      </c>
      <c r="Y22" s="11">
        <v>18000</v>
      </c>
      <c r="Z22" s="11">
        <v>8000</v>
      </c>
      <c r="AA22" s="11">
        <v>12500</v>
      </c>
      <c r="AB22" s="10">
        <v>41091</v>
      </c>
      <c r="AC22" s="408">
        <f t="shared" si="8"/>
        <v>300</v>
      </c>
      <c r="AD22" s="408">
        <f t="shared" si="8"/>
        <v>450</v>
      </c>
      <c r="AE22" s="408">
        <f t="shared" si="8"/>
        <v>200</v>
      </c>
      <c r="AF22" s="408">
        <f t="shared" si="8"/>
        <v>312.5</v>
      </c>
    </row>
    <row r="23" spans="1:14" ht="12.75">
      <c r="A23" s="473" t="s">
        <v>256</v>
      </c>
      <c r="B23" s="474"/>
      <c r="C23" s="474"/>
      <c r="D23" s="474"/>
      <c r="E23" s="474"/>
      <c r="F23" s="474"/>
      <c r="G23" s="474"/>
      <c r="H23" s="474"/>
      <c r="I23" s="474"/>
      <c r="J23" s="474"/>
      <c r="K23" s="474"/>
      <c r="L23" s="474"/>
      <c r="M23" s="474"/>
      <c r="N23" s="474"/>
    </row>
    <row r="24" spans="1:14" ht="12.75">
      <c r="A24" s="473" t="s">
        <v>38</v>
      </c>
      <c r="B24" s="474"/>
      <c r="C24" s="474"/>
      <c r="D24" s="474"/>
      <c r="E24" s="474"/>
      <c r="F24" s="474"/>
      <c r="G24" s="474"/>
      <c r="H24" s="474"/>
      <c r="I24" s="474"/>
      <c r="J24" s="474"/>
      <c r="K24" s="474"/>
      <c r="L24" s="474"/>
      <c r="M24" s="474"/>
      <c r="N24" s="474"/>
    </row>
    <row r="25" spans="1:14" ht="12.75">
      <c r="A25" s="473" t="s">
        <v>39</v>
      </c>
      <c r="B25" s="474"/>
      <c r="C25" s="474"/>
      <c r="D25" s="474"/>
      <c r="E25" s="474"/>
      <c r="F25" s="474"/>
      <c r="G25" s="474"/>
      <c r="H25" s="474"/>
      <c r="I25" s="474"/>
      <c r="J25" s="474"/>
      <c r="K25" s="474"/>
      <c r="L25" s="474"/>
      <c r="M25" s="474"/>
      <c r="N25" s="474"/>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79"/>
      <c r="U27" s="79"/>
    </row>
    <row r="28" spans="1:21" ht="12.75">
      <c r="A28" s="131">
        <v>2009</v>
      </c>
      <c r="B28" s="132">
        <v>4500</v>
      </c>
      <c r="C28" s="132">
        <v>4500</v>
      </c>
      <c r="D28" s="132">
        <v>4500</v>
      </c>
      <c r="E28" s="132">
        <v>4500</v>
      </c>
      <c r="F28" s="132">
        <v>5000</v>
      </c>
      <c r="G28" s="132">
        <v>5750</v>
      </c>
      <c r="H28" s="132">
        <v>5500</v>
      </c>
      <c r="I28" s="132">
        <v>5000</v>
      </c>
      <c r="J28" s="132">
        <v>5250</v>
      </c>
      <c r="K28" s="132">
        <v>5250</v>
      </c>
      <c r="L28" s="132">
        <v>5750</v>
      </c>
      <c r="M28" s="132">
        <v>6250</v>
      </c>
      <c r="N28" s="132">
        <f>AVERAGE(B28:M28)</f>
        <v>5145.833333333333</v>
      </c>
      <c r="T28" s="130"/>
      <c r="U28" s="130"/>
    </row>
    <row r="29" spans="1:21" ht="12.75">
      <c r="A29" s="131">
        <v>2010</v>
      </c>
      <c r="B29" s="132">
        <v>6750</v>
      </c>
      <c r="C29" s="132">
        <v>7250</v>
      </c>
      <c r="D29" s="132">
        <v>7750</v>
      </c>
      <c r="E29" s="132">
        <v>9000</v>
      </c>
      <c r="F29" s="132">
        <v>10750</v>
      </c>
      <c r="G29" s="132">
        <v>11000</v>
      </c>
      <c r="H29" s="132">
        <v>12000</v>
      </c>
      <c r="I29" s="132">
        <v>12500</v>
      </c>
      <c r="J29" s="132">
        <v>12500</v>
      </c>
      <c r="K29" s="132">
        <v>13000</v>
      </c>
      <c r="L29" s="132">
        <v>13000</v>
      </c>
      <c r="M29" s="132">
        <v>13500</v>
      </c>
      <c r="N29" s="132">
        <f>AVERAGE(B29:M29)</f>
        <v>10750</v>
      </c>
      <c r="T29" s="130"/>
      <c r="U29" s="130"/>
    </row>
    <row r="30" spans="1:21" ht="12.75">
      <c r="A30" s="131">
        <v>2011</v>
      </c>
      <c r="B30" s="132">
        <v>13500</v>
      </c>
      <c r="C30" s="132">
        <v>13500</v>
      </c>
      <c r="D30" s="132">
        <v>13500</v>
      </c>
      <c r="E30" s="132">
        <v>14250</v>
      </c>
      <c r="F30" s="132">
        <v>13000</v>
      </c>
      <c r="G30" s="132">
        <v>12500</v>
      </c>
      <c r="H30" s="132">
        <v>11000</v>
      </c>
      <c r="I30" s="132">
        <v>10000</v>
      </c>
      <c r="J30" s="132">
        <v>9500</v>
      </c>
      <c r="K30" s="132">
        <v>9500</v>
      </c>
      <c r="L30" s="132">
        <v>9500</v>
      </c>
      <c r="M30" s="132">
        <v>10000</v>
      </c>
      <c r="N30" s="132">
        <f>AVERAGE(B30:M30)</f>
        <v>11645.833333333334</v>
      </c>
      <c r="T30" s="130"/>
      <c r="U30" s="130"/>
    </row>
    <row r="31" spans="1:32" ht="12.75">
      <c r="A31" s="131">
        <v>2012</v>
      </c>
      <c r="B31" s="132">
        <v>10000</v>
      </c>
      <c r="C31" s="132">
        <v>11500</v>
      </c>
      <c r="D31" s="132">
        <v>11000</v>
      </c>
      <c r="E31" s="132">
        <v>11000</v>
      </c>
      <c r="F31" s="132">
        <v>10000</v>
      </c>
      <c r="G31" s="132">
        <v>9000</v>
      </c>
      <c r="H31" s="132">
        <v>8000</v>
      </c>
      <c r="I31" s="132"/>
      <c r="J31" s="132"/>
      <c r="K31" s="132"/>
      <c r="L31" s="132"/>
      <c r="M31" s="132"/>
      <c r="N31" s="132">
        <f>AVERAGE(B31:M31)</f>
        <v>10071.42857142857</v>
      </c>
      <c r="T31" s="130"/>
      <c r="U31" s="130"/>
      <c r="W31" s="78"/>
      <c r="X31" s="78"/>
      <c r="Y31" s="78"/>
      <c r="Z31" s="78"/>
      <c r="AA31" s="78"/>
      <c r="AB31" s="78"/>
      <c r="AC31" s="78"/>
      <c r="AD31" s="78"/>
      <c r="AE31" s="78"/>
      <c r="AF31" s="78"/>
    </row>
    <row r="32" spans="1:32" s="78" customFormat="1" ht="12.75">
      <c r="A32" s="476" t="s">
        <v>266</v>
      </c>
      <c r="B32" s="477" t="s">
        <v>53</v>
      </c>
      <c r="C32" s="477" t="s">
        <v>53</v>
      </c>
      <c r="D32" s="477" t="s">
        <v>53</v>
      </c>
      <c r="E32" s="477" t="s">
        <v>53</v>
      </c>
      <c r="F32" s="477" t="s">
        <v>53</v>
      </c>
      <c r="G32" s="477" t="s">
        <v>53</v>
      </c>
      <c r="H32" s="477" t="s">
        <v>53</v>
      </c>
      <c r="I32" s="477" t="s">
        <v>53</v>
      </c>
      <c r="J32" s="477" t="s">
        <v>53</v>
      </c>
      <c r="K32" s="477" t="s">
        <v>53</v>
      </c>
      <c r="L32" s="477" t="s">
        <v>53</v>
      </c>
      <c r="M32" s="477" t="s">
        <v>53</v>
      </c>
      <c r="N32" s="477" t="s">
        <v>53</v>
      </c>
      <c r="T32" s="133"/>
      <c r="U32" s="133"/>
      <c r="W32" s="12"/>
      <c r="X32" s="12"/>
      <c r="Y32" s="12"/>
      <c r="Z32" s="12"/>
      <c r="AA32" s="12"/>
      <c r="AB32" s="12"/>
      <c r="AC32" s="12"/>
      <c r="AD32" s="12"/>
      <c r="AE32" s="12"/>
      <c r="AF32" s="12"/>
    </row>
    <row r="34" spans="1:14" ht="12.75">
      <c r="A34" s="473" t="s">
        <v>257</v>
      </c>
      <c r="B34" s="474"/>
      <c r="C34" s="474"/>
      <c r="D34" s="474"/>
      <c r="E34" s="474"/>
      <c r="F34" s="474"/>
      <c r="G34" s="474"/>
      <c r="H34" s="474"/>
      <c r="I34" s="474"/>
      <c r="J34" s="474"/>
      <c r="K34" s="474"/>
      <c r="L34" s="474"/>
      <c r="M34" s="474"/>
      <c r="N34" s="474"/>
    </row>
    <row r="35" spans="1:14" ht="12.75">
      <c r="A35" s="473" t="s">
        <v>38</v>
      </c>
      <c r="B35" s="474"/>
      <c r="C35" s="474"/>
      <c r="D35" s="474"/>
      <c r="E35" s="474"/>
      <c r="F35" s="474"/>
      <c r="G35" s="474"/>
      <c r="H35" s="474"/>
      <c r="I35" s="474"/>
      <c r="J35" s="474"/>
      <c r="K35" s="474"/>
      <c r="L35" s="474"/>
      <c r="M35" s="474"/>
      <c r="N35" s="474"/>
    </row>
    <row r="36" spans="1:14" ht="12.75">
      <c r="A36" s="473" t="s">
        <v>39</v>
      </c>
      <c r="B36" s="474"/>
      <c r="C36" s="474"/>
      <c r="D36" s="474"/>
      <c r="E36" s="474"/>
      <c r="F36" s="474"/>
      <c r="G36" s="474"/>
      <c r="H36" s="474"/>
      <c r="I36" s="474"/>
      <c r="J36" s="474"/>
      <c r="K36" s="474"/>
      <c r="L36" s="474"/>
      <c r="M36" s="474"/>
      <c r="N36" s="474"/>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79"/>
      <c r="U38" s="79"/>
    </row>
    <row r="39" spans="1:21" ht="12.75">
      <c r="A39" s="131">
        <v>2009</v>
      </c>
      <c r="B39" s="132">
        <v>5500</v>
      </c>
      <c r="C39" s="132">
        <v>5500</v>
      </c>
      <c r="D39" s="132">
        <v>5500</v>
      </c>
      <c r="E39" s="132">
        <v>7500</v>
      </c>
      <c r="F39" s="132">
        <v>7500</v>
      </c>
      <c r="G39" s="132">
        <v>8000</v>
      </c>
      <c r="H39" s="132">
        <v>7500</v>
      </c>
      <c r="I39" s="132">
        <v>7000</v>
      </c>
      <c r="J39" s="132">
        <v>6500</v>
      </c>
      <c r="K39" s="132">
        <v>6500</v>
      </c>
      <c r="L39" s="132">
        <v>6750</v>
      </c>
      <c r="M39" s="132">
        <v>7250</v>
      </c>
      <c r="N39" s="132">
        <f>AVERAGE(B39:M39)</f>
        <v>6750</v>
      </c>
      <c r="T39" s="130"/>
      <c r="U39" s="130"/>
    </row>
    <row r="40" spans="1:21" ht="12.75">
      <c r="A40" s="131">
        <v>2010</v>
      </c>
      <c r="B40" s="132">
        <v>8500</v>
      </c>
      <c r="C40" s="132">
        <v>9750</v>
      </c>
      <c r="D40" s="132">
        <v>11000</v>
      </c>
      <c r="E40" s="132">
        <v>11500</v>
      </c>
      <c r="F40" s="132">
        <v>11500</v>
      </c>
      <c r="G40" s="132">
        <v>15500</v>
      </c>
      <c r="H40" s="132">
        <v>17000</v>
      </c>
      <c r="I40" s="132">
        <v>16000</v>
      </c>
      <c r="J40" s="132">
        <v>16000</v>
      </c>
      <c r="K40" s="132">
        <v>15000</v>
      </c>
      <c r="L40" s="132">
        <v>15000</v>
      </c>
      <c r="M40" s="132">
        <v>15500</v>
      </c>
      <c r="N40" s="132">
        <f>AVERAGE(B40:M40)</f>
        <v>13520.833333333334</v>
      </c>
      <c r="T40" s="130"/>
      <c r="U40" s="130"/>
    </row>
    <row r="41" spans="1:21" ht="12.75">
      <c r="A41" s="131">
        <v>2011</v>
      </c>
      <c r="B41" s="132">
        <v>15500</v>
      </c>
      <c r="C41" s="132">
        <v>15500</v>
      </c>
      <c r="D41" s="132">
        <v>15500</v>
      </c>
      <c r="E41" s="132">
        <v>16750</v>
      </c>
      <c r="F41" s="132">
        <v>16750</v>
      </c>
      <c r="G41" s="132">
        <v>17000</v>
      </c>
      <c r="H41" s="132">
        <v>16000</v>
      </c>
      <c r="I41" s="132">
        <v>14000</v>
      </c>
      <c r="J41" s="132">
        <v>12500</v>
      </c>
      <c r="K41" s="132">
        <v>12500</v>
      </c>
      <c r="L41" s="132">
        <v>12500</v>
      </c>
      <c r="M41" s="132">
        <v>12500</v>
      </c>
      <c r="N41" s="132">
        <f>AVERAGE(B41:M41)</f>
        <v>14750</v>
      </c>
      <c r="T41" s="130"/>
      <c r="U41" s="130"/>
    </row>
    <row r="42" spans="1:21" ht="12.75">
      <c r="A42" s="131">
        <v>2012</v>
      </c>
      <c r="B42" s="132">
        <v>12500</v>
      </c>
      <c r="C42" s="132">
        <v>13500</v>
      </c>
      <c r="D42" s="132">
        <v>13500</v>
      </c>
      <c r="E42" s="132">
        <v>13500</v>
      </c>
      <c r="F42" s="132">
        <v>13500</v>
      </c>
      <c r="G42" s="132">
        <v>12500</v>
      </c>
      <c r="H42" s="132">
        <v>12500</v>
      </c>
      <c r="I42" s="132"/>
      <c r="J42" s="132"/>
      <c r="K42" s="132"/>
      <c r="L42" s="132"/>
      <c r="M42" s="132"/>
      <c r="N42" s="132">
        <f>AVERAGE(B42:M42)</f>
        <v>13071.42857142857</v>
      </c>
      <c r="T42" s="130"/>
      <c r="U42" s="130"/>
    </row>
    <row r="43" spans="1:32" s="78" customFormat="1" ht="12.75">
      <c r="A43" s="476" t="s">
        <v>266</v>
      </c>
      <c r="B43" s="477" t="s">
        <v>53</v>
      </c>
      <c r="C43" s="477" t="s">
        <v>53</v>
      </c>
      <c r="D43" s="477" t="s">
        <v>53</v>
      </c>
      <c r="E43" s="477" t="s">
        <v>53</v>
      </c>
      <c r="F43" s="477" t="s">
        <v>53</v>
      </c>
      <c r="G43" s="477" t="s">
        <v>53</v>
      </c>
      <c r="H43" s="477" t="s">
        <v>53</v>
      </c>
      <c r="I43" s="477" t="s">
        <v>53</v>
      </c>
      <c r="J43" s="477" t="s">
        <v>53</v>
      </c>
      <c r="K43" s="477" t="s">
        <v>53</v>
      </c>
      <c r="L43" s="477" t="s">
        <v>53</v>
      </c>
      <c r="M43" s="477" t="s">
        <v>53</v>
      </c>
      <c r="N43" s="477" t="s">
        <v>53</v>
      </c>
      <c r="T43" s="133"/>
      <c r="U43" s="133"/>
      <c r="W43" s="12"/>
      <c r="X43" s="12"/>
      <c r="Y43" s="12"/>
      <c r="Z43" s="12"/>
      <c r="AA43" s="12"/>
      <c r="AB43" s="12"/>
      <c r="AC43" s="12"/>
      <c r="AD43" s="12"/>
      <c r="AE43" s="12"/>
      <c r="AF43" s="12"/>
    </row>
  </sheetData>
  <sheetProtection/>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A1" sqref="A1"/>
    </sheetView>
  </sheetViews>
  <sheetFormatPr defaultColWidth="11.00390625" defaultRowHeight="14.25"/>
  <sheetData>
    <row r="19" spans="1:21" s="142" customFormat="1" ht="18.75" customHeight="1">
      <c r="A19" s="262"/>
      <c r="B19" s="263"/>
      <c r="C19" s="263"/>
      <c r="D19" s="263"/>
      <c r="E19" s="263"/>
      <c r="F19" s="263"/>
      <c r="G19" s="263"/>
      <c r="H19" s="263"/>
      <c r="I19" s="263"/>
      <c r="J19" s="263"/>
      <c r="K19" s="263"/>
      <c r="L19" s="263"/>
      <c r="M19" s="263"/>
      <c r="N19" s="263"/>
      <c r="T19" s="143"/>
      <c r="U19" s="143"/>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P90"/>
  <sheetViews>
    <sheetView zoomScalePageLayoutView="0" workbookViewId="0" topLeftCell="A1">
      <selection activeCell="A1" sqref="A1:Q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65" customWidth="1"/>
    <col min="13" max="13" width="6.75390625" style="12" bestFit="1" customWidth="1"/>
    <col min="14" max="14" width="5.375" style="165"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69" customFormat="1" ht="15">
      <c r="A1" s="490" t="s">
        <v>365</v>
      </c>
      <c r="B1" s="490"/>
      <c r="C1" s="490"/>
      <c r="D1" s="490"/>
      <c r="E1" s="490"/>
      <c r="F1" s="490"/>
      <c r="G1" s="490"/>
      <c r="H1" s="490"/>
      <c r="I1" s="490"/>
      <c r="J1" s="490"/>
      <c r="K1" s="490"/>
      <c r="L1" s="490"/>
      <c r="M1" s="490"/>
      <c r="N1" s="490"/>
      <c r="O1" s="490"/>
      <c r="P1" s="490"/>
      <c r="Q1" s="490"/>
      <c r="S1" s="316"/>
      <c r="T1" s="346"/>
      <c r="V1" s="316"/>
      <c r="W1" s="316"/>
      <c r="X1" s="316"/>
      <c r="Y1" s="316"/>
      <c r="Z1" s="316"/>
      <c r="AA1" s="316"/>
    </row>
    <row r="2" spans="1:27" ht="15">
      <c r="A2" s="491" t="s">
        <v>147</v>
      </c>
      <c r="B2" s="485" t="s">
        <v>176</v>
      </c>
      <c r="C2" s="482" t="s">
        <v>88</v>
      </c>
      <c r="D2" s="483"/>
      <c r="E2" s="484"/>
      <c r="F2" s="482" t="s">
        <v>89</v>
      </c>
      <c r="G2" s="483"/>
      <c r="H2" s="484"/>
      <c r="I2" s="482" t="s">
        <v>90</v>
      </c>
      <c r="J2" s="483"/>
      <c r="K2" s="484"/>
      <c r="L2" s="482" t="s">
        <v>91</v>
      </c>
      <c r="M2" s="483"/>
      <c r="N2" s="484"/>
      <c r="O2" s="482" t="s">
        <v>92</v>
      </c>
      <c r="P2" s="483"/>
      <c r="Q2" s="484"/>
      <c r="S2" s="342"/>
      <c r="T2" s="346"/>
      <c r="V2" s="316"/>
      <c r="W2" s="316"/>
      <c r="X2" s="316"/>
      <c r="Y2" s="316"/>
      <c r="Z2" s="316"/>
      <c r="AA2" s="316"/>
    </row>
    <row r="3" spans="1:27" ht="15">
      <c r="A3" s="492"/>
      <c r="B3" s="486"/>
      <c r="C3" s="178">
        <v>2012</v>
      </c>
      <c r="D3" s="317">
        <v>2011</v>
      </c>
      <c r="E3" s="178" t="s">
        <v>204</v>
      </c>
      <c r="F3" s="178">
        <v>2012</v>
      </c>
      <c r="G3" s="317">
        <v>2011</v>
      </c>
      <c r="H3" s="178" t="s">
        <v>204</v>
      </c>
      <c r="I3" s="317">
        <v>2012</v>
      </c>
      <c r="J3" s="317">
        <v>2011</v>
      </c>
      <c r="K3" s="178" t="s">
        <v>204</v>
      </c>
      <c r="L3" s="317">
        <v>2012</v>
      </c>
      <c r="M3" s="317">
        <v>2011</v>
      </c>
      <c r="N3" s="178" t="s">
        <v>204</v>
      </c>
      <c r="O3" s="317">
        <v>2012</v>
      </c>
      <c r="P3" s="317">
        <v>2011</v>
      </c>
      <c r="Q3" s="191" t="s">
        <v>204</v>
      </c>
      <c r="R3" s="83"/>
      <c r="S3" s="342"/>
      <c r="T3" s="346"/>
      <c r="V3" s="316"/>
      <c r="W3" s="316"/>
      <c r="X3" s="316"/>
      <c r="Y3" s="316"/>
      <c r="Z3" s="316"/>
      <c r="AA3" s="316"/>
    </row>
    <row r="4" spans="1:27" ht="15.75">
      <c r="A4" s="87" t="s">
        <v>148</v>
      </c>
      <c r="B4" s="31"/>
      <c r="C4" s="31"/>
      <c r="D4" s="318"/>
      <c r="E4" s="31"/>
      <c r="F4" s="31"/>
      <c r="G4" s="318"/>
      <c r="H4" s="31"/>
      <c r="I4" s="31"/>
      <c r="J4" s="318"/>
      <c r="K4" s="31"/>
      <c r="L4" s="166"/>
      <c r="M4" s="318"/>
      <c r="N4" s="166"/>
      <c r="O4" s="192"/>
      <c r="P4" s="78"/>
      <c r="Q4" s="193"/>
      <c r="R4" s="78"/>
      <c r="S4" s="342"/>
      <c r="T4" s="346"/>
      <c r="U4" s="358"/>
      <c r="V4" s="78"/>
      <c r="W4" s="316"/>
      <c r="X4" s="316"/>
      <c r="Y4" s="316"/>
      <c r="Z4" s="316"/>
      <c r="AA4" s="316"/>
    </row>
    <row r="5" spans="1:27" ht="15">
      <c r="A5" s="480" t="s">
        <v>175</v>
      </c>
      <c r="B5" s="21" t="s">
        <v>58</v>
      </c>
      <c r="C5" s="22">
        <v>220</v>
      </c>
      <c r="D5" s="22">
        <v>215</v>
      </c>
      <c r="E5" s="23">
        <f>C5/D5-1</f>
        <v>0.023255813953488413</v>
      </c>
      <c r="F5" s="22">
        <v>225</v>
      </c>
      <c r="G5" s="22">
        <v>220</v>
      </c>
      <c r="H5" s="23">
        <f>F5/G5-1</f>
        <v>0.022727272727272707</v>
      </c>
      <c r="I5" s="22">
        <v>235</v>
      </c>
      <c r="J5" s="22">
        <v>235</v>
      </c>
      <c r="K5" s="23">
        <f>I5/J5-1</f>
        <v>0</v>
      </c>
      <c r="L5" s="167">
        <v>240</v>
      </c>
      <c r="M5" s="167">
        <v>245</v>
      </c>
      <c r="N5" s="23">
        <f>L5/M5-1</f>
        <v>-0.020408163265306145</v>
      </c>
      <c r="O5" s="403" t="s">
        <v>364</v>
      </c>
      <c r="P5" s="167">
        <v>245</v>
      </c>
      <c r="Q5" s="403" t="s">
        <v>364</v>
      </c>
      <c r="R5" s="78"/>
      <c r="S5" s="342"/>
      <c r="T5" s="346"/>
      <c r="U5" s="359"/>
      <c r="V5" s="78"/>
      <c r="W5" s="316"/>
      <c r="X5" s="316"/>
      <c r="Y5" s="316"/>
      <c r="Z5" s="316"/>
      <c r="AA5" s="316"/>
    </row>
    <row r="6" spans="1:27" ht="15">
      <c r="A6" s="481"/>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68">
        <v>275</v>
      </c>
      <c r="M6" s="168">
        <v>277.5</v>
      </c>
      <c r="N6" s="26">
        <f aca="true" t="shared" si="3" ref="N6:N16">L6/M6-1</f>
        <v>-0.009009009009009028</v>
      </c>
      <c r="O6" s="404" t="s">
        <v>364</v>
      </c>
      <c r="P6" s="168">
        <v>277.5</v>
      </c>
      <c r="Q6" s="404" t="s">
        <v>364</v>
      </c>
      <c r="R6" s="84"/>
      <c r="S6" s="342"/>
      <c r="T6" s="346"/>
      <c r="U6" s="359"/>
      <c r="V6" s="78"/>
      <c r="W6" s="316"/>
      <c r="X6" s="316"/>
      <c r="Y6" s="316"/>
      <c r="Z6" s="316"/>
      <c r="AA6" s="316"/>
    </row>
    <row r="7" spans="1:27" ht="15.75">
      <c r="A7" s="480" t="s">
        <v>203</v>
      </c>
      <c r="B7" s="21" t="s">
        <v>58</v>
      </c>
      <c r="C7" s="22">
        <v>220</v>
      </c>
      <c r="D7" s="22">
        <v>215</v>
      </c>
      <c r="E7" s="23">
        <f t="shared" si="0"/>
        <v>0.023255813953488413</v>
      </c>
      <c r="F7" s="22">
        <v>225</v>
      </c>
      <c r="G7" s="22">
        <v>225</v>
      </c>
      <c r="H7" s="23">
        <f t="shared" si="1"/>
        <v>0</v>
      </c>
      <c r="I7" s="22">
        <v>235</v>
      </c>
      <c r="J7" s="22">
        <v>240</v>
      </c>
      <c r="K7" s="23">
        <f t="shared" si="2"/>
        <v>-0.02083333333333337</v>
      </c>
      <c r="L7" s="167">
        <v>240</v>
      </c>
      <c r="M7" s="167">
        <v>242.5</v>
      </c>
      <c r="N7" s="23">
        <f t="shared" si="3"/>
        <v>-0.010309278350515427</v>
      </c>
      <c r="O7" s="403" t="s">
        <v>364</v>
      </c>
      <c r="P7" s="167">
        <v>242.5</v>
      </c>
      <c r="Q7" s="403" t="s">
        <v>364</v>
      </c>
      <c r="R7" s="84"/>
      <c r="S7" s="342"/>
      <c r="T7" s="346"/>
      <c r="U7" s="358"/>
      <c r="V7" s="78"/>
      <c r="W7" s="316"/>
      <c r="X7" s="316"/>
      <c r="Y7" s="316"/>
      <c r="Z7" s="316"/>
      <c r="AA7" s="316"/>
    </row>
    <row r="8" spans="1:27" ht="15.75">
      <c r="A8" s="481"/>
      <c r="B8" s="24" t="s">
        <v>59</v>
      </c>
      <c r="C8" s="25">
        <v>310</v>
      </c>
      <c r="D8" s="25">
        <v>240</v>
      </c>
      <c r="E8" s="26">
        <f t="shared" si="0"/>
        <v>0.29166666666666674</v>
      </c>
      <c r="F8" s="25">
        <v>280</v>
      </c>
      <c r="G8" s="25">
        <v>250</v>
      </c>
      <c r="H8" s="26">
        <f t="shared" si="1"/>
        <v>0.1200000000000001</v>
      </c>
      <c r="I8" s="25">
        <v>280</v>
      </c>
      <c r="J8" s="25">
        <v>275</v>
      </c>
      <c r="K8" s="26">
        <f t="shared" si="2"/>
        <v>0.018181818181818077</v>
      </c>
      <c r="L8" s="168">
        <v>275</v>
      </c>
      <c r="M8" s="168">
        <v>277.5</v>
      </c>
      <c r="N8" s="26">
        <f t="shared" si="3"/>
        <v>-0.009009009009009028</v>
      </c>
      <c r="O8" s="404" t="s">
        <v>364</v>
      </c>
      <c r="P8" s="168">
        <v>277.5</v>
      </c>
      <c r="Q8" s="404" t="s">
        <v>364</v>
      </c>
      <c r="R8" s="84"/>
      <c r="S8" s="342"/>
      <c r="T8" s="346"/>
      <c r="U8" s="358"/>
      <c r="V8" s="78"/>
      <c r="W8" s="316"/>
      <c r="X8" s="316"/>
      <c r="Y8" s="316"/>
      <c r="Z8" s="316"/>
      <c r="AA8" s="316"/>
    </row>
    <row r="9" spans="1:27" ht="15">
      <c r="A9" s="480"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67">
        <v>250</v>
      </c>
      <c r="M9" s="167">
        <v>257.5</v>
      </c>
      <c r="N9" s="23">
        <f t="shared" si="3"/>
        <v>-0.029126213592232997</v>
      </c>
      <c r="O9" s="403" t="s">
        <v>364</v>
      </c>
      <c r="P9" s="167">
        <v>257.5</v>
      </c>
      <c r="Q9" s="403" t="s">
        <v>364</v>
      </c>
      <c r="R9" s="84"/>
      <c r="S9" s="342"/>
      <c r="T9" s="346"/>
      <c r="U9" s="359"/>
      <c r="V9" s="78"/>
      <c r="W9" s="316"/>
      <c r="X9" s="316"/>
      <c r="Y9" s="316"/>
      <c r="Z9" s="316"/>
      <c r="AA9" s="316"/>
    </row>
    <row r="10" spans="1:27" ht="15.75">
      <c r="A10" s="481"/>
      <c r="B10" s="24" t="s">
        <v>59</v>
      </c>
      <c r="C10" s="25">
        <v>310</v>
      </c>
      <c r="D10" s="25">
        <v>250</v>
      </c>
      <c r="E10" s="26">
        <f t="shared" si="0"/>
        <v>0.24</v>
      </c>
      <c r="F10" s="25">
        <v>295</v>
      </c>
      <c r="G10" s="25">
        <v>250</v>
      </c>
      <c r="H10" s="26">
        <f t="shared" si="1"/>
        <v>0.17999999999999994</v>
      </c>
      <c r="I10" s="25">
        <v>295</v>
      </c>
      <c r="J10" s="25">
        <v>270</v>
      </c>
      <c r="K10" s="26">
        <f t="shared" si="2"/>
        <v>0.09259259259259256</v>
      </c>
      <c r="L10" s="168">
        <v>275</v>
      </c>
      <c r="M10" s="168">
        <v>280</v>
      </c>
      <c r="N10" s="26">
        <f t="shared" si="3"/>
        <v>-0.017857142857142905</v>
      </c>
      <c r="O10" s="404" t="s">
        <v>364</v>
      </c>
      <c r="P10" s="168">
        <v>280</v>
      </c>
      <c r="Q10" s="404" t="s">
        <v>364</v>
      </c>
      <c r="R10" s="84"/>
      <c r="S10" s="342"/>
      <c r="T10" s="346"/>
      <c r="U10" s="358"/>
      <c r="V10" s="78"/>
      <c r="W10" s="316"/>
      <c r="X10" s="316"/>
      <c r="Y10" s="316"/>
      <c r="Z10" s="316"/>
      <c r="AA10" s="316"/>
    </row>
    <row r="11" spans="1:27" ht="15.75">
      <c r="A11" s="480"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67">
        <v>235</v>
      </c>
      <c r="M11" s="167">
        <v>260</v>
      </c>
      <c r="N11" s="23">
        <f t="shared" si="3"/>
        <v>-0.09615384615384615</v>
      </c>
      <c r="O11" s="403" t="s">
        <v>364</v>
      </c>
      <c r="P11" s="167">
        <v>260</v>
      </c>
      <c r="Q11" s="403" t="s">
        <v>364</v>
      </c>
      <c r="R11" s="84"/>
      <c r="S11" s="342"/>
      <c r="T11" s="346"/>
      <c r="U11" s="358"/>
      <c r="V11" s="78"/>
      <c r="W11" s="316"/>
      <c r="X11" s="316"/>
      <c r="Y11" s="316"/>
      <c r="Z11" s="316"/>
      <c r="AA11" s="316"/>
    </row>
    <row r="12" spans="1:27" ht="15">
      <c r="A12" s="481"/>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68">
        <v>260</v>
      </c>
      <c r="M12" s="168">
        <v>280</v>
      </c>
      <c r="N12" s="26">
        <f t="shared" si="3"/>
        <v>-0.0714285714285714</v>
      </c>
      <c r="O12" s="404" t="s">
        <v>364</v>
      </c>
      <c r="P12" s="168">
        <v>280</v>
      </c>
      <c r="Q12" s="404" t="s">
        <v>364</v>
      </c>
      <c r="R12" s="84"/>
      <c r="S12" s="342"/>
      <c r="T12" s="346"/>
      <c r="U12" s="360"/>
      <c r="V12" s="78"/>
      <c r="W12" s="316"/>
      <c r="X12" s="316"/>
      <c r="Y12" s="316"/>
      <c r="Z12" s="316"/>
      <c r="AA12" s="316"/>
    </row>
    <row r="13" spans="1:27" ht="15.75">
      <c r="A13" s="480"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67">
        <v>160</v>
      </c>
      <c r="M13" s="167">
        <v>202.5</v>
      </c>
      <c r="N13" s="23">
        <f t="shared" si="3"/>
        <v>-0.2098765432098766</v>
      </c>
      <c r="O13" s="403" t="s">
        <v>364</v>
      </c>
      <c r="P13" s="167">
        <v>202.5</v>
      </c>
      <c r="Q13" s="403" t="s">
        <v>364</v>
      </c>
      <c r="R13" s="84"/>
      <c r="S13" s="342"/>
      <c r="T13" s="345"/>
      <c r="U13" s="358"/>
      <c r="V13" s="78"/>
      <c r="W13" s="316"/>
      <c r="X13" s="316"/>
      <c r="Y13" s="316"/>
      <c r="Z13" s="316"/>
      <c r="AA13" s="316"/>
    </row>
    <row r="14" spans="1:27" ht="15.75">
      <c r="A14" s="481"/>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68">
        <v>250</v>
      </c>
      <c r="M14" s="168">
        <v>210</v>
      </c>
      <c r="N14" s="26">
        <f t="shared" si="3"/>
        <v>0.19047619047619047</v>
      </c>
      <c r="O14" s="404" t="s">
        <v>364</v>
      </c>
      <c r="P14" s="168">
        <v>210</v>
      </c>
      <c r="Q14" s="404" t="s">
        <v>364</v>
      </c>
      <c r="R14" s="84"/>
      <c r="S14" s="342"/>
      <c r="T14" s="345"/>
      <c r="U14" s="359"/>
      <c r="V14" s="78"/>
      <c r="W14" s="316"/>
      <c r="X14" s="316"/>
      <c r="Y14" s="316"/>
      <c r="Z14" s="316"/>
      <c r="AA14" s="316"/>
    </row>
    <row r="15" spans="1:27" ht="15.75">
      <c r="A15" s="480" t="s">
        <v>55</v>
      </c>
      <c r="B15" s="21" t="s">
        <v>58</v>
      </c>
      <c r="C15" s="22">
        <v>150</v>
      </c>
      <c r="D15" s="22">
        <v>160</v>
      </c>
      <c r="E15" s="23">
        <f t="shared" si="0"/>
        <v>-0.0625</v>
      </c>
      <c r="F15" s="22">
        <v>160</v>
      </c>
      <c r="G15" s="22">
        <v>160</v>
      </c>
      <c r="H15" s="23">
        <f t="shared" si="1"/>
        <v>0</v>
      </c>
      <c r="I15" s="22">
        <v>175</v>
      </c>
      <c r="J15" s="22">
        <v>165</v>
      </c>
      <c r="K15" s="23">
        <f t="shared" si="2"/>
        <v>0.06060606060606055</v>
      </c>
      <c r="L15" s="167">
        <v>140</v>
      </c>
      <c r="M15" s="167">
        <v>180</v>
      </c>
      <c r="N15" s="23">
        <f t="shared" si="3"/>
        <v>-0.2222222222222222</v>
      </c>
      <c r="O15" s="403" t="s">
        <v>364</v>
      </c>
      <c r="P15" s="167">
        <v>180</v>
      </c>
      <c r="Q15" s="403" t="s">
        <v>364</v>
      </c>
      <c r="R15" s="84"/>
      <c r="S15" s="342"/>
      <c r="T15" s="345"/>
      <c r="U15" s="358"/>
      <c r="V15" s="78"/>
      <c r="W15" s="316"/>
      <c r="X15" s="316"/>
      <c r="Y15" s="316"/>
      <c r="Z15" s="316"/>
      <c r="AA15" s="316"/>
    </row>
    <row r="16" spans="1:27" ht="15.75">
      <c r="A16" s="481"/>
      <c r="B16" s="24" t="s">
        <v>59</v>
      </c>
      <c r="C16" s="25">
        <v>165</v>
      </c>
      <c r="D16" s="25">
        <v>170</v>
      </c>
      <c r="E16" s="26">
        <f t="shared" si="0"/>
        <v>-0.02941176470588236</v>
      </c>
      <c r="F16" s="25">
        <v>175</v>
      </c>
      <c r="G16" s="25">
        <v>175</v>
      </c>
      <c r="H16" s="26">
        <f t="shared" si="1"/>
        <v>0</v>
      </c>
      <c r="I16" s="25">
        <v>190</v>
      </c>
      <c r="J16" s="25">
        <v>180</v>
      </c>
      <c r="K16" s="26">
        <f t="shared" si="2"/>
        <v>0.05555555555555558</v>
      </c>
      <c r="L16" s="168">
        <v>160</v>
      </c>
      <c r="M16" s="168">
        <v>195</v>
      </c>
      <c r="N16" s="26">
        <f t="shared" si="3"/>
        <v>-0.17948717948717952</v>
      </c>
      <c r="O16" s="404" t="s">
        <v>364</v>
      </c>
      <c r="P16" s="168">
        <v>195</v>
      </c>
      <c r="Q16" s="404" t="s">
        <v>364</v>
      </c>
      <c r="S16" s="342"/>
      <c r="T16" s="345"/>
      <c r="U16" s="360"/>
      <c r="V16" s="78"/>
      <c r="W16" s="316"/>
      <c r="X16" s="316"/>
      <c r="Y16" s="316"/>
      <c r="Z16" s="316"/>
      <c r="AA16" s="316"/>
    </row>
    <row r="17" spans="1:27" ht="15.75">
      <c r="A17" s="87" t="s">
        <v>149</v>
      </c>
      <c r="B17" s="31"/>
      <c r="C17" s="31"/>
      <c r="D17" s="318"/>
      <c r="E17" s="31"/>
      <c r="F17" s="31"/>
      <c r="G17" s="318"/>
      <c r="H17" s="31"/>
      <c r="I17" s="31"/>
      <c r="J17" s="318"/>
      <c r="K17" s="318"/>
      <c r="L17" s="166"/>
      <c r="M17" s="318"/>
      <c r="N17" s="318"/>
      <c r="O17" s="192"/>
      <c r="P17" s="318"/>
      <c r="Q17" s="318"/>
      <c r="S17" s="342"/>
      <c r="T17" s="345"/>
      <c r="U17" s="359"/>
      <c r="V17" s="78"/>
      <c r="W17" s="316"/>
      <c r="X17" s="316"/>
      <c r="Y17" s="316"/>
      <c r="Z17" s="316"/>
      <c r="AA17" s="316"/>
    </row>
    <row r="18" spans="1:27" ht="15.75">
      <c r="A18" s="480"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403" t="s">
        <v>364</v>
      </c>
      <c r="M18" s="167">
        <v>245</v>
      </c>
      <c r="N18" s="403" t="s">
        <v>364</v>
      </c>
      <c r="O18" s="403" t="s">
        <v>364</v>
      </c>
      <c r="P18" s="167">
        <v>245</v>
      </c>
      <c r="Q18" s="403" t="s">
        <v>364</v>
      </c>
      <c r="R18" s="84"/>
      <c r="S18" s="342"/>
      <c r="T18" s="345"/>
      <c r="U18" s="359"/>
      <c r="V18" s="78"/>
      <c r="W18" s="316"/>
      <c r="X18" s="316"/>
      <c r="Y18" s="316"/>
      <c r="Z18" s="316"/>
      <c r="AA18" s="316"/>
    </row>
    <row r="19" spans="1:27" ht="15.75">
      <c r="A19" s="481"/>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404" t="s">
        <v>364</v>
      </c>
      <c r="M19" s="168">
        <v>265</v>
      </c>
      <c r="N19" s="404" t="s">
        <v>364</v>
      </c>
      <c r="O19" s="404" t="s">
        <v>364</v>
      </c>
      <c r="P19" s="168">
        <v>265</v>
      </c>
      <c r="Q19" s="404" t="s">
        <v>364</v>
      </c>
      <c r="R19" s="85"/>
      <c r="S19" s="342"/>
      <c r="T19" s="345"/>
      <c r="U19" s="358"/>
      <c r="V19" s="78"/>
      <c r="W19" s="316"/>
      <c r="X19" s="316"/>
      <c r="Y19" s="316"/>
      <c r="Z19" s="316"/>
      <c r="AA19" s="316"/>
    </row>
    <row r="20" spans="1:27" ht="15.75">
      <c r="A20" s="480"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403" t="s">
        <v>364</v>
      </c>
      <c r="M20" s="167">
        <v>250</v>
      </c>
      <c r="N20" s="403" t="s">
        <v>364</v>
      </c>
      <c r="O20" s="403" t="s">
        <v>364</v>
      </c>
      <c r="P20" s="167">
        <v>250</v>
      </c>
      <c r="Q20" s="403" t="s">
        <v>364</v>
      </c>
      <c r="S20" s="342"/>
      <c r="T20" s="345"/>
      <c r="U20" s="358"/>
      <c r="V20" s="78"/>
      <c r="W20" s="316"/>
      <c r="X20" s="316"/>
      <c r="Y20" s="316"/>
      <c r="Z20" s="316"/>
      <c r="AA20" s="316"/>
    </row>
    <row r="21" spans="1:27" ht="15.75">
      <c r="A21" s="481"/>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404" t="s">
        <v>364</v>
      </c>
      <c r="M21" s="168">
        <v>280</v>
      </c>
      <c r="N21" s="404" t="s">
        <v>364</v>
      </c>
      <c r="O21" s="404" t="s">
        <v>364</v>
      </c>
      <c r="P21" s="168">
        <v>280</v>
      </c>
      <c r="Q21" s="404" t="s">
        <v>364</v>
      </c>
      <c r="S21" s="342"/>
      <c r="T21" s="345"/>
      <c r="U21" s="358"/>
      <c r="V21" s="78"/>
      <c r="W21" s="316"/>
      <c r="X21" s="316"/>
      <c r="Y21" s="316"/>
      <c r="Z21" s="316"/>
      <c r="AA21" s="316"/>
    </row>
    <row r="22" spans="1:27" ht="15.75">
      <c r="A22" s="480"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403" t="s">
        <v>364</v>
      </c>
      <c r="M22" s="167">
        <v>230</v>
      </c>
      <c r="N22" s="403" t="s">
        <v>364</v>
      </c>
      <c r="O22" s="403" t="s">
        <v>364</v>
      </c>
      <c r="P22" s="167">
        <v>230</v>
      </c>
      <c r="Q22" s="403" t="s">
        <v>364</v>
      </c>
      <c r="S22" s="342"/>
      <c r="T22" s="345"/>
      <c r="U22" s="358"/>
      <c r="V22" s="78"/>
      <c r="W22" s="316"/>
      <c r="X22" s="316"/>
      <c r="Y22" s="316"/>
      <c r="Z22" s="316"/>
      <c r="AA22" s="316"/>
    </row>
    <row r="23" spans="1:27" ht="15.75">
      <c r="A23" s="481"/>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404" t="s">
        <v>364</v>
      </c>
      <c r="M23" s="168">
        <v>245</v>
      </c>
      <c r="N23" s="404" t="s">
        <v>364</v>
      </c>
      <c r="O23" s="404" t="s">
        <v>364</v>
      </c>
      <c r="P23" s="168">
        <v>245</v>
      </c>
      <c r="Q23" s="404" t="s">
        <v>364</v>
      </c>
      <c r="S23" s="342"/>
      <c r="T23" s="345"/>
      <c r="U23" s="358"/>
      <c r="V23" s="78"/>
      <c r="W23" s="316"/>
      <c r="X23" s="316"/>
      <c r="Y23" s="316"/>
      <c r="Z23" s="316"/>
      <c r="AA23" s="316"/>
    </row>
    <row r="24" spans="1:27" ht="15.75">
      <c r="A24" s="480"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403" t="s">
        <v>364</v>
      </c>
      <c r="M24" s="167">
        <v>200</v>
      </c>
      <c r="N24" s="403" t="s">
        <v>364</v>
      </c>
      <c r="O24" s="403" t="s">
        <v>364</v>
      </c>
      <c r="P24" s="167">
        <v>200</v>
      </c>
      <c r="Q24" s="403" t="s">
        <v>364</v>
      </c>
      <c r="S24" s="342"/>
      <c r="T24" s="345"/>
      <c r="U24" s="358"/>
      <c r="V24" s="78"/>
      <c r="W24" s="316"/>
      <c r="X24" s="316"/>
      <c r="Y24" s="316"/>
      <c r="Z24" s="316"/>
      <c r="AA24" s="316"/>
    </row>
    <row r="25" spans="1:27" ht="15.75">
      <c r="A25" s="481"/>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404" t="s">
        <v>364</v>
      </c>
      <c r="M25" s="168">
        <v>215</v>
      </c>
      <c r="N25" s="404" t="s">
        <v>364</v>
      </c>
      <c r="O25" s="404" t="s">
        <v>364</v>
      </c>
      <c r="P25" s="168">
        <v>215</v>
      </c>
      <c r="Q25" s="404" t="s">
        <v>364</v>
      </c>
      <c r="S25" s="342"/>
      <c r="U25" s="358"/>
      <c r="V25" s="78"/>
      <c r="W25" s="316"/>
      <c r="X25" s="316"/>
      <c r="Y25" s="316"/>
      <c r="Z25" s="316"/>
      <c r="AA25" s="316"/>
    </row>
    <row r="26" spans="1:27" ht="15.75">
      <c r="A26" s="480"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403" t="s">
        <v>364</v>
      </c>
      <c r="M26" s="167">
        <v>200</v>
      </c>
      <c r="N26" s="403" t="s">
        <v>364</v>
      </c>
      <c r="O26" s="403" t="s">
        <v>364</v>
      </c>
      <c r="P26" s="167">
        <v>200</v>
      </c>
      <c r="Q26" s="403" t="s">
        <v>364</v>
      </c>
      <c r="S26" s="342"/>
      <c r="U26" s="358"/>
      <c r="V26" s="78"/>
      <c r="W26" s="316"/>
      <c r="X26" s="316"/>
      <c r="Y26" s="316"/>
      <c r="Z26" s="316"/>
      <c r="AA26" s="316"/>
    </row>
    <row r="27" spans="1:27" ht="15.75">
      <c r="A27" s="481"/>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404" t="s">
        <v>364</v>
      </c>
      <c r="M27" s="168">
        <v>220</v>
      </c>
      <c r="N27" s="404" t="s">
        <v>364</v>
      </c>
      <c r="O27" s="404" t="s">
        <v>364</v>
      </c>
      <c r="P27" s="168">
        <v>220</v>
      </c>
      <c r="Q27" s="404" t="s">
        <v>364</v>
      </c>
      <c r="S27" s="342"/>
      <c r="U27" s="358"/>
      <c r="V27" s="78"/>
      <c r="W27" s="316"/>
      <c r="X27" s="316"/>
      <c r="Y27" s="316"/>
      <c r="Z27" s="316"/>
      <c r="AA27" s="316"/>
    </row>
    <row r="28" spans="1:41" ht="12.75">
      <c r="A28" s="475" t="s">
        <v>150</v>
      </c>
      <c r="B28" s="475"/>
      <c r="C28" s="475"/>
      <c r="D28" s="475"/>
      <c r="E28" s="475"/>
      <c r="F28" s="475"/>
      <c r="G28" s="475"/>
      <c r="H28" s="475"/>
      <c r="I28" s="475"/>
      <c r="J28" s="475"/>
      <c r="K28" s="475"/>
      <c r="L28" s="475"/>
      <c r="M28" s="475"/>
      <c r="N28" s="475"/>
      <c r="O28" s="475"/>
      <c r="P28" s="84"/>
      <c r="S28" s="342"/>
      <c r="U28" s="78"/>
      <c r="V28" s="78"/>
      <c r="W28" s="316"/>
      <c r="X28" s="316"/>
      <c r="Y28" s="316"/>
      <c r="Z28" s="316"/>
      <c r="AA28" s="316"/>
      <c r="AN28" s="402"/>
      <c r="AO28" s="402"/>
    </row>
    <row r="29" spans="1:41" ht="12.75">
      <c r="A29" s="78"/>
      <c r="B29" s="78"/>
      <c r="C29" s="78"/>
      <c r="D29" s="78"/>
      <c r="E29" s="78"/>
      <c r="F29" s="78"/>
      <c r="G29" s="78"/>
      <c r="H29" s="78"/>
      <c r="I29" s="78"/>
      <c r="J29" s="78"/>
      <c r="K29" s="78"/>
      <c r="L29" s="78"/>
      <c r="M29" s="78"/>
      <c r="N29" s="78"/>
      <c r="O29" s="78"/>
      <c r="P29" s="84"/>
      <c r="Q29" s="84"/>
      <c r="S29" s="342"/>
      <c r="T29" s="342"/>
      <c r="U29" s="361"/>
      <c r="V29" s="78"/>
      <c r="W29" s="84"/>
      <c r="X29" s="84"/>
      <c r="Y29" s="84"/>
      <c r="Z29" s="165"/>
      <c r="AN29" s="402"/>
      <c r="AO29" s="402"/>
    </row>
    <row r="30" spans="3:41" ht="12.75">
      <c r="C30" s="162"/>
      <c r="D30" s="162"/>
      <c r="E30" s="161"/>
      <c r="F30" s="162"/>
      <c r="G30" s="162"/>
      <c r="H30" s="161"/>
      <c r="I30" s="162"/>
      <c r="J30" s="162"/>
      <c r="K30" s="161"/>
      <c r="L30" s="161"/>
      <c r="P30" s="85"/>
      <c r="S30" s="342"/>
      <c r="T30" s="342"/>
      <c r="U30" s="361"/>
      <c r="V30" s="356"/>
      <c r="W30" s="85"/>
      <c r="X30" s="85"/>
      <c r="Y30" s="85"/>
      <c r="Z30" s="165"/>
      <c r="AN30" s="402"/>
      <c r="AO30" s="402"/>
    </row>
    <row r="31" spans="3:41" ht="12.75">
      <c r="C31" s="162"/>
      <c r="D31" s="162"/>
      <c r="E31" s="161"/>
      <c r="F31" s="162"/>
      <c r="G31" s="162"/>
      <c r="H31" s="161"/>
      <c r="I31" s="162"/>
      <c r="J31" s="162"/>
      <c r="K31" s="161"/>
      <c r="L31" s="161"/>
      <c r="S31" s="342"/>
      <c r="T31" s="342"/>
      <c r="U31" s="361"/>
      <c r="V31" s="78"/>
      <c r="Z31" s="165"/>
      <c r="AN31" s="402"/>
      <c r="AO31" s="402"/>
    </row>
    <row r="32" spans="19:41" ht="12.75">
      <c r="S32" s="320"/>
      <c r="U32" s="361"/>
      <c r="V32" s="78"/>
      <c r="Z32" s="165"/>
      <c r="AN32" s="402"/>
      <c r="AO32" s="402"/>
    </row>
    <row r="33" spans="1:41" ht="12.75">
      <c r="A33" s="493" t="s">
        <v>258</v>
      </c>
      <c r="B33" s="493"/>
      <c r="C33" s="493"/>
      <c r="D33" s="493"/>
      <c r="E33" s="493"/>
      <c r="F33" s="493"/>
      <c r="G33" s="493"/>
      <c r="H33" s="493"/>
      <c r="I33" s="493"/>
      <c r="J33" s="493"/>
      <c r="K33" s="493"/>
      <c r="L33" s="493"/>
      <c r="M33" s="493"/>
      <c r="N33" s="493"/>
      <c r="O33" s="493"/>
      <c r="P33" s="493"/>
      <c r="Q33" s="493"/>
      <c r="R33" s="493"/>
      <c r="S33" s="493"/>
      <c r="T33" s="493"/>
      <c r="U33" s="493"/>
      <c r="V33" s="493"/>
      <c r="W33" s="493"/>
      <c r="Z33" s="165"/>
      <c r="AN33" s="402"/>
      <c r="AO33" s="402"/>
    </row>
    <row r="34" spans="1:41" ht="25.5">
      <c r="A34" s="172" t="s">
        <v>147</v>
      </c>
      <c r="B34" s="174" t="s">
        <v>176</v>
      </c>
      <c r="C34" s="487" t="s">
        <v>88</v>
      </c>
      <c r="D34" s="488"/>
      <c r="E34" s="489"/>
      <c r="F34" s="487" t="s">
        <v>89</v>
      </c>
      <c r="G34" s="488"/>
      <c r="H34" s="489"/>
      <c r="I34" s="487" t="s">
        <v>90</v>
      </c>
      <c r="J34" s="488"/>
      <c r="K34" s="489"/>
      <c r="L34" s="487" t="s">
        <v>91</v>
      </c>
      <c r="M34" s="488"/>
      <c r="N34" s="489"/>
      <c r="O34" s="487" t="s">
        <v>92</v>
      </c>
      <c r="P34" s="488"/>
      <c r="Q34" s="489"/>
      <c r="R34" s="487" t="s">
        <v>230</v>
      </c>
      <c r="S34" s="488"/>
      <c r="T34" s="489"/>
      <c r="U34" s="487" t="s">
        <v>241</v>
      </c>
      <c r="V34" s="488"/>
      <c r="W34" s="489"/>
      <c r="X34" s="487" t="s">
        <v>242</v>
      </c>
      <c r="Y34" s="488"/>
      <c r="Z34" s="489"/>
      <c r="AA34" s="487" t="s">
        <v>243</v>
      </c>
      <c r="AB34" s="488"/>
      <c r="AC34" s="489"/>
      <c r="AD34" s="487" t="s">
        <v>245</v>
      </c>
      <c r="AE34" s="488"/>
      <c r="AF34" s="489"/>
      <c r="AG34" s="487" t="s">
        <v>263</v>
      </c>
      <c r="AH34" s="488"/>
      <c r="AI34" s="489"/>
      <c r="AJ34" s="487" t="s">
        <v>265</v>
      </c>
      <c r="AK34" s="488"/>
      <c r="AL34" s="489"/>
      <c r="AN34" s="402"/>
      <c r="AO34" s="402"/>
    </row>
    <row r="35" spans="1:41" ht="12.75">
      <c r="A35" s="173"/>
      <c r="B35" s="175"/>
      <c r="C35" s="178">
        <v>2012</v>
      </c>
      <c r="D35" s="317">
        <v>2011</v>
      </c>
      <c r="E35" s="178" t="s">
        <v>204</v>
      </c>
      <c r="F35" s="317">
        <v>2012</v>
      </c>
      <c r="G35" s="317">
        <v>2011</v>
      </c>
      <c r="H35" s="178" t="s">
        <v>204</v>
      </c>
      <c r="I35" s="317">
        <v>2012</v>
      </c>
      <c r="J35" s="317">
        <v>2011</v>
      </c>
      <c r="K35" s="178" t="s">
        <v>204</v>
      </c>
      <c r="L35" s="317">
        <v>2012</v>
      </c>
      <c r="M35" s="317">
        <v>2011</v>
      </c>
      <c r="N35" s="317" t="s">
        <v>204</v>
      </c>
      <c r="O35" s="317">
        <v>2012</v>
      </c>
      <c r="P35" s="317">
        <v>2011</v>
      </c>
      <c r="Q35" s="317" t="s">
        <v>204</v>
      </c>
      <c r="R35" s="317">
        <v>2012</v>
      </c>
      <c r="S35" s="317">
        <v>2011</v>
      </c>
      <c r="T35" s="317" t="s">
        <v>204</v>
      </c>
      <c r="U35" s="357">
        <v>2012</v>
      </c>
      <c r="V35" s="357">
        <v>2011</v>
      </c>
      <c r="W35" s="317" t="s">
        <v>204</v>
      </c>
      <c r="X35" s="317">
        <v>2012</v>
      </c>
      <c r="Y35" s="317">
        <v>2011</v>
      </c>
      <c r="Z35" s="317" t="s">
        <v>204</v>
      </c>
      <c r="AA35" s="317">
        <v>2012</v>
      </c>
      <c r="AB35" s="317">
        <v>2011</v>
      </c>
      <c r="AC35" s="317" t="s">
        <v>204</v>
      </c>
      <c r="AD35" s="317">
        <v>2012</v>
      </c>
      <c r="AE35" s="317">
        <v>2011</v>
      </c>
      <c r="AF35" s="317" t="s">
        <v>204</v>
      </c>
      <c r="AG35" s="317">
        <v>2012</v>
      </c>
      <c r="AH35" s="317">
        <v>2011</v>
      </c>
      <c r="AI35" s="317" t="s">
        <v>204</v>
      </c>
      <c r="AJ35" s="317">
        <v>2012</v>
      </c>
      <c r="AK35" s="317">
        <v>2011</v>
      </c>
      <c r="AL35" s="317" t="s">
        <v>204</v>
      </c>
      <c r="AN35" s="402"/>
      <c r="AO35" s="402"/>
    </row>
    <row r="36" spans="1:41" ht="15">
      <c r="A36" s="176" t="s">
        <v>177</v>
      </c>
      <c r="B36" s="221"/>
      <c r="C36" s="180"/>
      <c r="D36" s="180"/>
      <c r="E36" s="222"/>
      <c r="F36" s="177"/>
      <c r="G36" s="318"/>
      <c r="H36" s="222"/>
      <c r="I36" s="177"/>
      <c r="J36" s="318"/>
      <c r="K36" s="222"/>
      <c r="L36" s="177"/>
      <c r="M36" s="318"/>
      <c r="N36" s="222"/>
      <c r="O36" s="192"/>
      <c r="P36" s="318"/>
      <c r="Q36" s="193"/>
      <c r="R36" s="202"/>
      <c r="S36" s="318"/>
      <c r="T36" s="203"/>
      <c r="U36" s="286"/>
      <c r="V36" s="78"/>
      <c r="W36" s="206"/>
      <c r="X36" s="78"/>
      <c r="Y36" s="78"/>
      <c r="Z36" s="207"/>
      <c r="AA36" s="78"/>
      <c r="AB36" s="78"/>
      <c r="AC36" s="209"/>
      <c r="AE36" s="316"/>
      <c r="AF36" s="222"/>
      <c r="AG36" s="200"/>
      <c r="AH36" s="200"/>
      <c r="AI36" s="240"/>
      <c r="AK36" s="316"/>
      <c r="AL36" s="240"/>
      <c r="AO36" s="402"/>
    </row>
    <row r="37" spans="1:42" ht="15.75">
      <c r="A37" s="478" t="s">
        <v>180</v>
      </c>
      <c r="B37" s="279" t="s">
        <v>179</v>
      </c>
      <c r="C37" s="280">
        <v>11000</v>
      </c>
      <c r="D37" s="280">
        <v>13500</v>
      </c>
      <c r="E37" s="281">
        <f>C37/D37-1</f>
        <v>-0.18518518518518523</v>
      </c>
      <c r="F37" s="280">
        <v>11000</v>
      </c>
      <c r="G37" s="280">
        <v>13500</v>
      </c>
      <c r="H37" s="281">
        <f>F37/G37-1</f>
        <v>-0.18518518518518523</v>
      </c>
      <c r="I37" s="280">
        <v>11000</v>
      </c>
      <c r="J37" s="280">
        <v>13500</v>
      </c>
      <c r="K37" s="281">
        <f>I37/J37-1</f>
        <v>-0.18518518518518523</v>
      </c>
      <c r="L37" s="282">
        <v>11000</v>
      </c>
      <c r="M37" s="282">
        <v>13500</v>
      </c>
      <c r="N37" s="281">
        <f>L37/M37-1</f>
        <v>-0.18518518518518523</v>
      </c>
      <c r="O37" s="282">
        <v>11000</v>
      </c>
      <c r="P37" s="282">
        <v>13500</v>
      </c>
      <c r="Q37" s="281">
        <f>O37/P37-1</f>
        <v>-0.18518518518518523</v>
      </c>
      <c r="R37" s="282">
        <v>11000</v>
      </c>
      <c r="S37" s="282">
        <v>13500</v>
      </c>
      <c r="T37" s="281">
        <f>R37/S37-1</f>
        <v>-0.18518518518518523</v>
      </c>
      <c r="U37" s="282">
        <v>11000</v>
      </c>
      <c r="V37" s="282">
        <v>11500</v>
      </c>
      <c r="W37" s="281">
        <f>U37/V37-1</f>
        <v>-0.04347826086956519</v>
      </c>
      <c r="X37" s="282"/>
      <c r="Y37" s="282">
        <v>11500</v>
      </c>
      <c r="Z37" s="281"/>
      <c r="AA37" s="282"/>
      <c r="AB37" s="282">
        <v>10500</v>
      </c>
      <c r="AC37" s="281"/>
      <c r="AD37" s="282"/>
      <c r="AE37" s="282">
        <v>10500</v>
      </c>
      <c r="AF37" s="281"/>
      <c r="AG37" s="282"/>
      <c r="AH37" s="282">
        <v>10500</v>
      </c>
      <c r="AI37" s="281"/>
      <c r="AJ37" s="282"/>
      <c r="AK37" s="282">
        <v>10500</v>
      </c>
      <c r="AL37" s="281"/>
      <c r="AN37" s="402"/>
      <c r="AO37" s="402"/>
      <c r="AP37" s="327"/>
    </row>
    <row r="38" spans="1:42" ht="13.5" customHeight="1">
      <c r="A38" s="479"/>
      <c r="B38" s="283" t="s">
        <v>178</v>
      </c>
      <c r="C38" s="284">
        <v>12500</v>
      </c>
      <c r="D38" s="284">
        <v>14500</v>
      </c>
      <c r="E38" s="285">
        <f aca="true" t="shared" si="7" ref="E38:E48">C38/D38-1</f>
        <v>-0.13793103448275867</v>
      </c>
      <c r="F38" s="284">
        <v>13000</v>
      </c>
      <c r="G38" s="284">
        <v>14500</v>
      </c>
      <c r="H38" s="285">
        <f aca="true" t="shared" si="8" ref="H38:H48">F38/G38-1</f>
        <v>-0.10344827586206895</v>
      </c>
      <c r="I38" s="284">
        <v>13000</v>
      </c>
      <c r="J38" s="284">
        <v>14500</v>
      </c>
      <c r="K38" s="285">
        <f aca="true" t="shared" si="9" ref="K38:K48">I38/J38-1</f>
        <v>-0.10344827586206895</v>
      </c>
      <c r="L38" s="286">
        <v>13000</v>
      </c>
      <c r="M38" s="286">
        <v>14500</v>
      </c>
      <c r="N38" s="285">
        <f aca="true" t="shared" si="10" ref="N38:N48">L38/M38-1</f>
        <v>-0.10344827586206895</v>
      </c>
      <c r="O38" s="286">
        <v>13000</v>
      </c>
      <c r="P38" s="286">
        <v>14500</v>
      </c>
      <c r="Q38" s="285">
        <f aca="true" t="shared" si="11" ref="Q38:Q48">O38/P38-1</f>
        <v>-0.10344827586206895</v>
      </c>
      <c r="R38" s="286">
        <v>13000</v>
      </c>
      <c r="S38" s="286">
        <v>14500</v>
      </c>
      <c r="T38" s="285">
        <f aca="true" t="shared" si="12" ref="T38:T48">R38/S38-1</f>
        <v>-0.10344827586206895</v>
      </c>
      <c r="U38" s="286">
        <v>13000</v>
      </c>
      <c r="V38" s="286">
        <v>13000</v>
      </c>
      <c r="W38" s="285">
        <f aca="true" t="shared" si="13" ref="W38:W48">U38/V38-1</f>
        <v>0</v>
      </c>
      <c r="X38" s="286"/>
      <c r="Y38" s="286">
        <v>13000</v>
      </c>
      <c r="Z38" s="285"/>
      <c r="AA38" s="286"/>
      <c r="AB38" s="286">
        <v>11500</v>
      </c>
      <c r="AC38" s="285"/>
      <c r="AD38" s="286"/>
      <c r="AE38" s="286">
        <v>11500</v>
      </c>
      <c r="AF38" s="285"/>
      <c r="AG38" s="286"/>
      <c r="AH38" s="286">
        <v>11500</v>
      </c>
      <c r="AI38" s="285"/>
      <c r="AJ38" s="286"/>
      <c r="AK38" s="286">
        <v>12000</v>
      </c>
      <c r="AL38" s="285"/>
      <c r="AM38" s="239"/>
      <c r="AN38" s="408"/>
      <c r="AO38" s="402"/>
      <c r="AP38" s="326"/>
    </row>
    <row r="39" spans="1:42" ht="15.75">
      <c r="A39" s="478" t="s">
        <v>175</v>
      </c>
      <c r="B39" s="279" t="s">
        <v>179</v>
      </c>
      <c r="C39" s="280">
        <v>17000</v>
      </c>
      <c r="D39" s="280">
        <v>17500</v>
      </c>
      <c r="E39" s="281">
        <f t="shared" si="7"/>
        <v>-0.02857142857142858</v>
      </c>
      <c r="F39" s="280">
        <v>17000</v>
      </c>
      <c r="G39" s="280">
        <v>17500</v>
      </c>
      <c r="H39" s="281">
        <f t="shared" si="8"/>
        <v>-0.02857142857142858</v>
      </c>
      <c r="I39" s="280">
        <v>18000</v>
      </c>
      <c r="J39" s="280">
        <v>17500</v>
      </c>
      <c r="K39" s="281">
        <f t="shared" si="9"/>
        <v>0.02857142857142847</v>
      </c>
      <c r="L39" s="282">
        <v>17000</v>
      </c>
      <c r="M39" s="282">
        <v>18500</v>
      </c>
      <c r="N39" s="281">
        <f t="shared" si="10"/>
        <v>-0.08108108108108103</v>
      </c>
      <c r="O39" s="282">
        <v>17000</v>
      </c>
      <c r="P39" s="282">
        <v>18750</v>
      </c>
      <c r="Q39" s="281">
        <f t="shared" si="11"/>
        <v>-0.09333333333333338</v>
      </c>
      <c r="R39" s="282">
        <v>17000</v>
      </c>
      <c r="S39" s="282">
        <v>21500</v>
      </c>
      <c r="T39" s="281">
        <f t="shared" si="12"/>
        <v>-0.2093023255813954</v>
      </c>
      <c r="U39" s="282">
        <v>17000</v>
      </c>
      <c r="V39" s="282">
        <v>19000</v>
      </c>
      <c r="W39" s="281">
        <f t="shared" si="13"/>
        <v>-0.10526315789473684</v>
      </c>
      <c r="X39" s="282"/>
      <c r="Y39" s="282">
        <v>17000</v>
      </c>
      <c r="Z39" s="281"/>
      <c r="AA39" s="282"/>
      <c r="AB39" s="282">
        <v>16500</v>
      </c>
      <c r="AC39" s="281"/>
      <c r="AD39" s="282"/>
      <c r="AE39" s="282">
        <v>16500</v>
      </c>
      <c r="AF39" s="281"/>
      <c r="AG39" s="282"/>
      <c r="AH39" s="282">
        <v>16500</v>
      </c>
      <c r="AI39" s="281"/>
      <c r="AJ39" s="282"/>
      <c r="AK39" s="282">
        <v>16500</v>
      </c>
      <c r="AL39" s="281"/>
      <c r="AM39" s="239"/>
      <c r="AN39" s="408"/>
      <c r="AO39" s="402"/>
      <c r="AP39" s="327"/>
    </row>
    <row r="40" spans="1:42" ht="15.75">
      <c r="A40" s="479"/>
      <c r="B40" s="283" t="s">
        <v>178</v>
      </c>
      <c r="C40" s="284">
        <v>20000</v>
      </c>
      <c r="D40" s="284">
        <v>19000</v>
      </c>
      <c r="E40" s="285">
        <f t="shared" si="7"/>
        <v>0.05263157894736836</v>
      </c>
      <c r="F40" s="284">
        <v>20000</v>
      </c>
      <c r="G40" s="284">
        <v>19000</v>
      </c>
      <c r="H40" s="285">
        <f t="shared" si="8"/>
        <v>0.05263157894736836</v>
      </c>
      <c r="I40" s="284">
        <v>19500</v>
      </c>
      <c r="J40" s="284">
        <v>19000</v>
      </c>
      <c r="K40" s="285">
        <f t="shared" si="9"/>
        <v>0.026315789473684292</v>
      </c>
      <c r="L40" s="286">
        <v>19500</v>
      </c>
      <c r="M40" s="286">
        <v>20000</v>
      </c>
      <c r="N40" s="285">
        <f t="shared" si="10"/>
        <v>-0.025000000000000022</v>
      </c>
      <c r="O40" s="286">
        <v>19000</v>
      </c>
      <c r="P40" s="286">
        <v>21500</v>
      </c>
      <c r="Q40" s="285">
        <f t="shared" si="11"/>
        <v>-0.11627906976744184</v>
      </c>
      <c r="R40" s="286">
        <v>19000</v>
      </c>
      <c r="S40" s="286">
        <v>23000</v>
      </c>
      <c r="T40" s="285">
        <f t="shared" si="12"/>
        <v>-0.17391304347826086</v>
      </c>
      <c r="U40" s="286">
        <v>19000</v>
      </c>
      <c r="V40" s="286">
        <v>21000</v>
      </c>
      <c r="W40" s="285">
        <f t="shared" si="13"/>
        <v>-0.09523809523809523</v>
      </c>
      <c r="X40" s="286"/>
      <c r="Y40" s="286">
        <v>21000</v>
      </c>
      <c r="Z40" s="285"/>
      <c r="AA40" s="286"/>
      <c r="AB40" s="286">
        <v>19000</v>
      </c>
      <c r="AC40" s="285"/>
      <c r="AD40" s="286"/>
      <c r="AE40" s="286">
        <v>19500</v>
      </c>
      <c r="AF40" s="285"/>
      <c r="AG40" s="286"/>
      <c r="AH40" s="286">
        <v>19500</v>
      </c>
      <c r="AI40" s="285"/>
      <c r="AJ40" s="286"/>
      <c r="AK40" s="286">
        <v>20000</v>
      </c>
      <c r="AL40" s="285"/>
      <c r="AM40" s="239"/>
      <c r="AN40" s="408"/>
      <c r="AO40" s="402"/>
      <c r="AP40" s="327"/>
    </row>
    <row r="41" spans="1:42" ht="12.75" customHeight="1">
      <c r="A41" s="478" t="s">
        <v>203</v>
      </c>
      <c r="B41" s="279" t="s">
        <v>179</v>
      </c>
      <c r="C41" s="287">
        <v>17000</v>
      </c>
      <c r="D41" s="287">
        <v>17500</v>
      </c>
      <c r="E41" s="285">
        <f t="shared" si="7"/>
        <v>-0.02857142857142858</v>
      </c>
      <c r="F41" s="287">
        <v>18500</v>
      </c>
      <c r="G41" s="287">
        <v>17500</v>
      </c>
      <c r="H41" s="285">
        <f t="shared" si="8"/>
        <v>0.05714285714285716</v>
      </c>
      <c r="I41" s="287">
        <v>18000</v>
      </c>
      <c r="J41" s="287">
        <v>17500</v>
      </c>
      <c r="K41" s="281">
        <f t="shared" si="9"/>
        <v>0.02857142857142847</v>
      </c>
      <c r="L41" s="288">
        <v>17500</v>
      </c>
      <c r="M41" s="288">
        <v>18750</v>
      </c>
      <c r="N41" s="281">
        <f t="shared" si="10"/>
        <v>-0.06666666666666665</v>
      </c>
      <c r="O41" s="288">
        <v>18000</v>
      </c>
      <c r="P41" s="288">
        <v>20000</v>
      </c>
      <c r="Q41" s="281">
        <f t="shared" si="11"/>
        <v>-0.09999999999999998</v>
      </c>
      <c r="R41" s="288">
        <v>18000</v>
      </c>
      <c r="S41" s="288">
        <v>21000</v>
      </c>
      <c r="T41" s="281">
        <f t="shared" si="12"/>
        <v>-0.1428571428571429</v>
      </c>
      <c r="U41" s="288">
        <v>17000</v>
      </c>
      <c r="V41" s="288">
        <v>21000</v>
      </c>
      <c r="W41" s="281">
        <f t="shared" si="13"/>
        <v>-0.19047619047619047</v>
      </c>
      <c r="X41" s="288"/>
      <c r="Y41" s="288">
        <v>19000</v>
      </c>
      <c r="Z41" s="281"/>
      <c r="AA41" s="288"/>
      <c r="AB41" s="288">
        <v>17000</v>
      </c>
      <c r="AC41" s="281"/>
      <c r="AD41" s="288"/>
      <c r="AE41" s="288">
        <v>17000</v>
      </c>
      <c r="AF41" s="281"/>
      <c r="AG41" s="288"/>
      <c r="AH41" s="288">
        <v>17000</v>
      </c>
      <c r="AI41" s="281"/>
      <c r="AJ41" s="288"/>
      <c r="AK41" s="288">
        <v>17000</v>
      </c>
      <c r="AL41" s="281"/>
      <c r="AM41" s="239"/>
      <c r="AN41" s="408"/>
      <c r="AO41" s="402"/>
      <c r="AP41" s="326"/>
    </row>
    <row r="42" spans="1:42" ht="15">
      <c r="A42" s="479"/>
      <c r="B42" s="283" t="s">
        <v>178</v>
      </c>
      <c r="C42" s="287">
        <v>20000</v>
      </c>
      <c r="D42" s="287">
        <v>19000</v>
      </c>
      <c r="E42" s="285">
        <f t="shared" si="7"/>
        <v>0.05263157894736836</v>
      </c>
      <c r="F42" s="287">
        <v>20000</v>
      </c>
      <c r="G42" s="287">
        <v>19000</v>
      </c>
      <c r="H42" s="285">
        <f t="shared" si="8"/>
        <v>0.05263157894736836</v>
      </c>
      <c r="I42" s="287">
        <v>19500</v>
      </c>
      <c r="J42" s="287">
        <v>19000</v>
      </c>
      <c r="K42" s="285">
        <f t="shared" si="9"/>
        <v>0.026315789473684292</v>
      </c>
      <c r="L42" s="288">
        <v>20000</v>
      </c>
      <c r="M42" s="288">
        <v>20500</v>
      </c>
      <c r="N42" s="285">
        <f t="shared" si="10"/>
        <v>-0.024390243902439046</v>
      </c>
      <c r="O42" s="288">
        <v>19500</v>
      </c>
      <c r="P42" s="288">
        <v>22500</v>
      </c>
      <c r="Q42" s="285">
        <f t="shared" si="11"/>
        <v>-0.1333333333333333</v>
      </c>
      <c r="R42" s="288">
        <v>19500</v>
      </c>
      <c r="S42" s="288">
        <v>23000</v>
      </c>
      <c r="T42" s="285">
        <f t="shared" si="12"/>
        <v>-0.15217391304347827</v>
      </c>
      <c r="U42" s="288">
        <v>19000</v>
      </c>
      <c r="V42" s="288">
        <v>23000</v>
      </c>
      <c r="W42" s="285">
        <f t="shared" si="13"/>
        <v>-0.17391304347826086</v>
      </c>
      <c r="X42" s="288"/>
      <c r="Y42" s="288">
        <v>21000</v>
      </c>
      <c r="Z42" s="285"/>
      <c r="AA42" s="288"/>
      <c r="AB42" s="288">
        <v>19500</v>
      </c>
      <c r="AC42" s="285"/>
      <c r="AD42" s="288"/>
      <c r="AE42" s="288">
        <v>19500</v>
      </c>
      <c r="AF42" s="285"/>
      <c r="AG42" s="288"/>
      <c r="AH42" s="288">
        <v>19500</v>
      </c>
      <c r="AI42" s="285"/>
      <c r="AJ42" s="288"/>
      <c r="AK42" s="288">
        <v>20500</v>
      </c>
      <c r="AL42" s="285"/>
      <c r="AM42" s="239"/>
      <c r="AN42" s="408"/>
      <c r="AO42" s="402"/>
      <c r="AP42" s="326"/>
    </row>
    <row r="43" spans="1:42" ht="15">
      <c r="A43" s="478" t="s">
        <v>82</v>
      </c>
      <c r="B43" s="279" t="s">
        <v>179</v>
      </c>
      <c r="C43" s="280">
        <v>20500</v>
      </c>
      <c r="D43" s="280">
        <v>19000</v>
      </c>
      <c r="E43" s="281">
        <f t="shared" si="7"/>
        <v>0.07894736842105265</v>
      </c>
      <c r="F43" s="280">
        <v>21500</v>
      </c>
      <c r="G43" s="280">
        <v>19000</v>
      </c>
      <c r="H43" s="281">
        <f t="shared" si="8"/>
        <v>0.13157894736842102</v>
      </c>
      <c r="I43" s="280">
        <v>20500</v>
      </c>
      <c r="J43" s="280">
        <v>19000</v>
      </c>
      <c r="K43" s="281">
        <f t="shared" si="9"/>
        <v>0.07894736842105265</v>
      </c>
      <c r="L43" s="282">
        <v>20500</v>
      </c>
      <c r="M43" s="282">
        <v>20500</v>
      </c>
      <c r="N43" s="281">
        <f t="shared" si="10"/>
        <v>0</v>
      </c>
      <c r="O43" s="282">
        <v>21000</v>
      </c>
      <c r="P43" s="282">
        <v>22000</v>
      </c>
      <c r="Q43" s="281">
        <f t="shared" si="11"/>
        <v>-0.045454545454545414</v>
      </c>
      <c r="R43" s="282">
        <v>21000</v>
      </c>
      <c r="S43" s="282">
        <v>23000</v>
      </c>
      <c r="T43" s="281">
        <f t="shared" si="12"/>
        <v>-0.08695652173913049</v>
      </c>
      <c r="U43" s="282">
        <v>21000</v>
      </c>
      <c r="V43" s="282">
        <v>23000</v>
      </c>
      <c r="W43" s="281">
        <f t="shared" si="13"/>
        <v>-0.08695652173913049</v>
      </c>
      <c r="X43" s="282"/>
      <c r="Y43" s="282">
        <v>22500</v>
      </c>
      <c r="Z43" s="281"/>
      <c r="AA43" s="282"/>
      <c r="AB43" s="282">
        <v>20000</v>
      </c>
      <c r="AC43" s="281"/>
      <c r="AD43" s="282"/>
      <c r="AE43" s="282">
        <v>20000</v>
      </c>
      <c r="AF43" s="281"/>
      <c r="AG43" s="282"/>
      <c r="AH43" s="282">
        <v>20500</v>
      </c>
      <c r="AI43" s="281"/>
      <c r="AJ43" s="282"/>
      <c r="AK43" s="282">
        <v>20500</v>
      </c>
      <c r="AL43" s="281"/>
      <c r="AM43" s="239"/>
      <c r="AN43" s="408"/>
      <c r="AO43" s="402"/>
      <c r="AP43" s="326"/>
    </row>
    <row r="44" spans="1:42" ht="15">
      <c r="A44" s="479"/>
      <c r="B44" s="283" t="s">
        <v>178</v>
      </c>
      <c r="C44" s="284">
        <v>21500</v>
      </c>
      <c r="D44" s="284">
        <v>21000</v>
      </c>
      <c r="E44" s="285">
        <f t="shared" si="7"/>
        <v>0.023809523809523725</v>
      </c>
      <c r="F44" s="284">
        <v>22500</v>
      </c>
      <c r="G44" s="284">
        <v>21000</v>
      </c>
      <c r="H44" s="285">
        <f t="shared" si="8"/>
        <v>0.0714285714285714</v>
      </c>
      <c r="I44" s="284">
        <v>22500</v>
      </c>
      <c r="J44" s="284">
        <v>21000</v>
      </c>
      <c r="K44" s="285">
        <f t="shared" si="9"/>
        <v>0.0714285714285714</v>
      </c>
      <c r="L44" s="286">
        <v>22000</v>
      </c>
      <c r="M44" s="286">
        <v>22500</v>
      </c>
      <c r="N44" s="285">
        <f t="shared" si="10"/>
        <v>-0.022222222222222254</v>
      </c>
      <c r="O44" s="286">
        <v>22500</v>
      </c>
      <c r="P44" s="286">
        <v>23500</v>
      </c>
      <c r="Q44" s="285">
        <f t="shared" si="11"/>
        <v>-0.04255319148936165</v>
      </c>
      <c r="R44" s="286">
        <v>22500</v>
      </c>
      <c r="S44" s="286">
        <v>24000</v>
      </c>
      <c r="T44" s="285">
        <f t="shared" si="12"/>
        <v>-0.0625</v>
      </c>
      <c r="U44" s="286">
        <v>22250</v>
      </c>
      <c r="V44" s="286">
        <v>24000</v>
      </c>
      <c r="W44" s="285">
        <f t="shared" si="13"/>
        <v>-0.07291666666666663</v>
      </c>
      <c r="X44" s="286"/>
      <c r="Y44" s="286">
        <v>23500</v>
      </c>
      <c r="Z44" s="285"/>
      <c r="AA44" s="286"/>
      <c r="AB44" s="286">
        <v>21000</v>
      </c>
      <c r="AC44" s="285"/>
      <c r="AD44" s="286"/>
      <c r="AE44" s="286">
        <v>21000</v>
      </c>
      <c r="AF44" s="285"/>
      <c r="AG44" s="286"/>
      <c r="AH44" s="286">
        <v>21000</v>
      </c>
      <c r="AI44" s="285"/>
      <c r="AJ44" s="286"/>
      <c r="AK44" s="286">
        <v>21000</v>
      </c>
      <c r="AL44" s="285"/>
      <c r="AM44" s="239"/>
      <c r="AN44" s="408"/>
      <c r="AO44" s="402"/>
      <c r="AP44" s="326"/>
    </row>
    <row r="45" spans="1:42" ht="15.75">
      <c r="A45" s="478" t="s">
        <v>83</v>
      </c>
      <c r="B45" s="279" t="s">
        <v>179</v>
      </c>
      <c r="C45" s="280">
        <v>20000</v>
      </c>
      <c r="D45" s="280">
        <v>19000</v>
      </c>
      <c r="E45" s="281">
        <f t="shared" si="7"/>
        <v>0.05263157894736836</v>
      </c>
      <c r="F45" s="280">
        <v>20000</v>
      </c>
      <c r="G45" s="280">
        <v>19000</v>
      </c>
      <c r="H45" s="281">
        <f t="shared" si="8"/>
        <v>0.05263157894736836</v>
      </c>
      <c r="I45" s="280">
        <v>19000</v>
      </c>
      <c r="J45" s="280">
        <v>19000</v>
      </c>
      <c r="K45" s="281">
        <f t="shared" si="9"/>
        <v>0</v>
      </c>
      <c r="L45" s="282">
        <v>19000</v>
      </c>
      <c r="M45" s="282">
        <v>20500</v>
      </c>
      <c r="N45" s="281">
        <f t="shared" si="10"/>
        <v>-0.07317073170731703</v>
      </c>
      <c r="O45" s="282">
        <v>19000</v>
      </c>
      <c r="P45" s="282">
        <v>22000</v>
      </c>
      <c r="Q45" s="281">
        <f t="shared" si="11"/>
        <v>-0.13636363636363635</v>
      </c>
      <c r="R45" s="282">
        <v>19000</v>
      </c>
      <c r="S45" s="282">
        <v>23000</v>
      </c>
      <c r="T45" s="281">
        <f t="shared" si="12"/>
        <v>-0.17391304347826086</v>
      </c>
      <c r="U45" s="282">
        <v>19000</v>
      </c>
      <c r="V45" s="282">
        <v>23000</v>
      </c>
      <c r="W45" s="281">
        <f t="shared" si="13"/>
        <v>-0.17391304347826086</v>
      </c>
      <c r="X45" s="282"/>
      <c r="Y45" s="282">
        <v>23000</v>
      </c>
      <c r="Z45" s="281"/>
      <c r="AA45" s="282"/>
      <c r="AB45" s="282">
        <v>20000</v>
      </c>
      <c r="AC45" s="281"/>
      <c r="AD45" s="282"/>
      <c r="AE45" s="282">
        <v>20000</v>
      </c>
      <c r="AF45" s="281"/>
      <c r="AG45" s="282"/>
      <c r="AH45" s="282">
        <v>20000</v>
      </c>
      <c r="AI45" s="281"/>
      <c r="AJ45" s="282"/>
      <c r="AK45" s="282">
        <v>20000</v>
      </c>
      <c r="AL45" s="281"/>
      <c r="AM45" s="239"/>
      <c r="AN45" s="408"/>
      <c r="AO45" s="402"/>
      <c r="AP45" s="327"/>
    </row>
    <row r="46" spans="1:42" ht="15">
      <c r="A46" s="479"/>
      <c r="B46" s="283" t="s">
        <v>178</v>
      </c>
      <c r="C46" s="284">
        <v>21000</v>
      </c>
      <c r="D46" s="284">
        <v>21000</v>
      </c>
      <c r="E46" s="285">
        <f t="shared" si="7"/>
        <v>0</v>
      </c>
      <c r="F46" s="284">
        <v>21000</v>
      </c>
      <c r="G46" s="284">
        <v>21000</v>
      </c>
      <c r="H46" s="285">
        <f t="shared" si="8"/>
        <v>0</v>
      </c>
      <c r="I46" s="284">
        <v>21000</v>
      </c>
      <c r="J46" s="284">
        <v>21000</v>
      </c>
      <c r="K46" s="285">
        <f t="shared" si="9"/>
        <v>0</v>
      </c>
      <c r="L46" s="286">
        <v>21000</v>
      </c>
      <c r="M46" s="286">
        <v>21000</v>
      </c>
      <c r="N46" s="285">
        <f t="shared" si="10"/>
        <v>0</v>
      </c>
      <c r="O46" s="286">
        <v>21000</v>
      </c>
      <c r="P46" s="286">
        <v>22500</v>
      </c>
      <c r="Q46" s="285">
        <f t="shared" si="11"/>
        <v>-0.06666666666666665</v>
      </c>
      <c r="R46" s="286">
        <v>21000</v>
      </c>
      <c r="S46" s="286">
        <v>23000</v>
      </c>
      <c r="T46" s="285">
        <f t="shared" si="12"/>
        <v>-0.08695652173913049</v>
      </c>
      <c r="U46" s="286">
        <v>21000</v>
      </c>
      <c r="V46" s="286">
        <v>23000</v>
      </c>
      <c r="W46" s="285">
        <f t="shared" si="13"/>
        <v>-0.08695652173913049</v>
      </c>
      <c r="X46" s="286"/>
      <c r="Y46" s="286">
        <v>23000</v>
      </c>
      <c r="Z46" s="285"/>
      <c r="AA46" s="286"/>
      <c r="AB46" s="286">
        <v>21500</v>
      </c>
      <c r="AC46" s="285"/>
      <c r="AD46" s="286"/>
      <c r="AE46" s="286">
        <v>21500</v>
      </c>
      <c r="AF46" s="285"/>
      <c r="AG46" s="286"/>
      <c r="AH46" s="286">
        <v>21500</v>
      </c>
      <c r="AI46" s="285"/>
      <c r="AJ46" s="286"/>
      <c r="AK46" s="286">
        <v>21500</v>
      </c>
      <c r="AL46" s="285"/>
      <c r="AM46" s="239"/>
      <c r="AN46" s="408"/>
      <c r="AO46" s="402"/>
      <c r="AP46" s="326"/>
    </row>
    <row r="47" spans="1:42" ht="15">
      <c r="A47" s="278" t="s">
        <v>84</v>
      </c>
      <c r="B47" s="279" t="s">
        <v>179</v>
      </c>
      <c r="C47" s="280">
        <v>14000</v>
      </c>
      <c r="D47" s="280">
        <v>14500</v>
      </c>
      <c r="E47" s="281">
        <f t="shared" si="7"/>
        <v>-0.03448275862068961</v>
      </c>
      <c r="F47" s="280">
        <v>14000</v>
      </c>
      <c r="G47" s="280">
        <v>14500</v>
      </c>
      <c r="H47" s="281">
        <f t="shared" si="8"/>
        <v>-0.03448275862068961</v>
      </c>
      <c r="I47" s="280">
        <v>14000</v>
      </c>
      <c r="J47" s="280">
        <v>14500</v>
      </c>
      <c r="K47" s="281">
        <f t="shared" si="9"/>
        <v>-0.03448275862068961</v>
      </c>
      <c r="L47" s="282">
        <v>13000</v>
      </c>
      <c r="M47" s="282">
        <v>15000</v>
      </c>
      <c r="N47" s="281">
        <f t="shared" si="10"/>
        <v>-0.1333333333333333</v>
      </c>
      <c r="O47" s="282">
        <v>13000</v>
      </c>
      <c r="P47" s="282">
        <v>16250</v>
      </c>
      <c r="Q47" s="281">
        <f t="shared" si="11"/>
        <v>-0.19999999999999996</v>
      </c>
      <c r="R47" s="282">
        <v>12000</v>
      </c>
      <c r="S47" s="282">
        <v>16500</v>
      </c>
      <c r="T47" s="281">
        <f t="shared" si="12"/>
        <v>-0.2727272727272727</v>
      </c>
      <c r="U47" s="282">
        <v>11000</v>
      </c>
      <c r="V47" s="282">
        <v>15000</v>
      </c>
      <c r="W47" s="281">
        <f t="shared" si="13"/>
        <v>-0.2666666666666667</v>
      </c>
      <c r="X47" s="282"/>
      <c r="Y47" s="282">
        <v>14000</v>
      </c>
      <c r="Z47" s="281"/>
      <c r="AA47" s="282"/>
      <c r="AB47" s="282">
        <v>12000</v>
      </c>
      <c r="AC47" s="281"/>
      <c r="AD47" s="282"/>
      <c r="AE47" s="282">
        <v>12000</v>
      </c>
      <c r="AF47" s="281"/>
      <c r="AG47" s="282"/>
      <c r="AH47" s="282">
        <v>19000</v>
      </c>
      <c r="AI47" s="281"/>
      <c r="AJ47" s="282"/>
      <c r="AK47" s="282">
        <v>15500</v>
      </c>
      <c r="AL47" s="281"/>
      <c r="AM47" s="239"/>
      <c r="AN47" s="408"/>
      <c r="AO47" s="402"/>
      <c r="AP47" s="326"/>
    </row>
    <row r="48" spans="1:42" ht="15.75">
      <c r="A48" s="278" t="s">
        <v>55</v>
      </c>
      <c r="B48" s="289" t="s">
        <v>179</v>
      </c>
      <c r="C48" s="290">
        <v>10000</v>
      </c>
      <c r="D48" s="290">
        <v>13500</v>
      </c>
      <c r="E48" s="291">
        <f t="shared" si="7"/>
        <v>-0.2592592592592593</v>
      </c>
      <c r="F48" s="290">
        <v>11500</v>
      </c>
      <c r="G48" s="290">
        <v>13500</v>
      </c>
      <c r="H48" s="291">
        <f t="shared" si="8"/>
        <v>-0.14814814814814814</v>
      </c>
      <c r="I48" s="290">
        <v>11000</v>
      </c>
      <c r="J48" s="290">
        <v>13500</v>
      </c>
      <c r="K48" s="291">
        <f t="shared" si="9"/>
        <v>-0.18518518518518523</v>
      </c>
      <c r="L48" s="292">
        <v>11000</v>
      </c>
      <c r="M48" s="292">
        <v>14250</v>
      </c>
      <c r="N48" s="291">
        <f t="shared" si="10"/>
        <v>-0.22807017543859653</v>
      </c>
      <c r="O48" s="292">
        <v>10000</v>
      </c>
      <c r="P48" s="292">
        <v>13000</v>
      </c>
      <c r="Q48" s="291">
        <f t="shared" si="11"/>
        <v>-0.23076923076923073</v>
      </c>
      <c r="R48" s="292">
        <v>9000</v>
      </c>
      <c r="S48" s="292">
        <v>12500</v>
      </c>
      <c r="T48" s="291">
        <f t="shared" si="12"/>
        <v>-0.28</v>
      </c>
      <c r="U48" s="292">
        <v>8000</v>
      </c>
      <c r="V48" s="292">
        <v>11000</v>
      </c>
      <c r="W48" s="291">
        <f t="shared" si="13"/>
        <v>-0.2727272727272727</v>
      </c>
      <c r="X48" s="292"/>
      <c r="Y48" s="292">
        <v>10000</v>
      </c>
      <c r="Z48" s="291"/>
      <c r="AA48" s="292"/>
      <c r="AB48" s="292">
        <v>9500</v>
      </c>
      <c r="AC48" s="291"/>
      <c r="AD48" s="292"/>
      <c r="AE48" s="292">
        <v>9500</v>
      </c>
      <c r="AF48" s="291"/>
      <c r="AG48" s="292"/>
      <c r="AH48" s="292">
        <v>9500</v>
      </c>
      <c r="AI48" s="291"/>
      <c r="AJ48" s="292"/>
      <c r="AK48" s="292">
        <v>10000</v>
      </c>
      <c r="AL48" s="291"/>
      <c r="AM48" s="239"/>
      <c r="AN48" s="408"/>
      <c r="AO48" s="402"/>
      <c r="AP48" s="327"/>
    </row>
    <row r="49" spans="1:42" ht="15">
      <c r="A49" s="293" t="s">
        <v>181</v>
      </c>
      <c r="B49" s="294"/>
      <c r="C49" s="295"/>
      <c r="D49" s="295"/>
      <c r="E49" s="297"/>
      <c r="F49" s="296"/>
      <c r="G49" s="296"/>
      <c r="H49" s="297"/>
      <c r="I49" s="296"/>
      <c r="J49" s="296"/>
      <c r="K49" s="297"/>
      <c r="L49" s="296"/>
      <c r="M49" s="296"/>
      <c r="N49" s="297"/>
      <c r="O49" s="296"/>
      <c r="P49" s="296"/>
      <c r="Q49" s="297"/>
      <c r="R49" s="296"/>
      <c r="S49" s="296"/>
      <c r="T49" s="297"/>
      <c r="U49" s="296"/>
      <c r="V49" s="298"/>
      <c r="W49" s="297"/>
      <c r="X49" s="298"/>
      <c r="Y49" s="298"/>
      <c r="Z49" s="297"/>
      <c r="AA49" s="298"/>
      <c r="AB49" s="298"/>
      <c r="AC49" s="297"/>
      <c r="AD49" s="299"/>
      <c r="AE49" s="299"/>
      <c r="AF49" s="297"/>
      <c r="AG49" s="299"/>
      <c r="AH49" s="299"/>
      <c r="AI49" s="297"/>
      <c r="AJ49" s="299"/>
      <c r="AK49" s="299"/>
      <c r="AL49" s="297"/>
      <c r="AN49" s="402"/>
      <c r="AO49" s="402"/>
      <c r="AP49" s="326"/>
    </row>
    <row r="50" spans="1:42" ht="15">
      <c r="A50" s="478" t="s">
        <v>85</v>
      </c>
      <c r="B50" s="279" t="s">
        <v>179</v>
      </c>
      <c r="C50" s="280">
        <v>19000</v>
      </c>
      <c r="D50" s="280">
        <v>17000</v>
      </c>
      <c r="E50" s="281">
        <f aca="true" t="shared" si="14" ref="E50:E57">C50/D50-1</f>
        <v>0.11764705882352944</v>
      </c>
      <c r="F50" s="280">
        <v>19500</v>
      </c>
      <c r="G50" s="280">
        <v>17000</v>
      </c>
      <c r="H50" s="281">
        <f aca="true" t="shared" si="15" ref="H50:H57">F50/G50-1</f>
        <v>0.1470588235294117</v>
      </c>
      <c r="I50" s="280">
        <v>18000</v>
      </c>
      <c r="J50" s="280">
        <v>17000</v>
      </c>
      <c r="K50" s="281">
        <f aca="true" t="shared" si="16" ref="K50:K57">I50/J50-1</f>
        <v>0.05882352941176472</v>
      </c>
      <c r="L50" s="282">
        <v>19000</v>
      </c>
      <c r="M50" s="282">
        <v>20000</v>
      </c>
      <c r="N50" s="281">
        <f aca="true" t="shared" si="17" ref="N50:N57">L50/M50-1</f>
        <v>-0.050000000000000044</v>
      </c>
      <c r="O50" s="282">
        <v>18000</v>
      </c>
      <c r="P50" s="282">
        <v>22000</v>
      </c>
      <c r="Q50" s="281">
        <f aca="true" t="shared" si="18" ref="Q50:Q57">O50/P50-1</f>
        <v>-0.18181818181818177</v>
      </c>
      <c r="R50" s="282">
        <v>18000</v>
      </c>
      <c r="S50" s="282">
        <v>23000</v>
      </c>
      <c r="T50" s="281">
        <f aca="true" t="shared" si="19" ref="T50:T57">R50/S50-1</f>
        <v>-0.21739130434782605</v>
      </c>
      <c r="U50" s="282">
        <v>19000</v>
      </c>
      <c r="V50" s="282">
        <v>23000</v>
      </c>
      <c r="W50" s="281">
        <f aca="true" t="shared" si="20" ref="W50:W57">U50/V50-1</f>
        <v>-0.17391304347826086</v>
      </c>
      <c r="X50" s="282"/>
      <c r="Y50" s="282">
        <v>21000</v>
      </c>
      <c r="Z50" s="281"/>
      <c r="AA50" s="282"/>
      <c r="AB50" s="282">
        <v>19000</v>
      </c>
      <c r="AC50" s="281"/>
      <c r="AD50" s="282"/>
      <c r="AE50" s="282">
        <v>18000</v>
      </c>
      <c r="AF50" s="281"/>
      <c r="AG50" s="282"/>
      <c r="AH50" s="282">
        <v>19000</v>
      </c>
      <c r="AI50" s="281"/>
      <c r="AJ50" s="282"/>
      <c r="AK50" s="282">
        <v>19000</v>
      </c>
      <c r="AL50" s="281"/>
      <c r="AM50" s="239"/>
      <c r="AN50" s="408"/>
      <c r="AO50" s="402"/>
      <c r="AP50" s="326"/>
    </row>
    <row r="51" spans="1:42" ht="15">
      <c r="A51" s="479"/>
      <c r="B51" s="283" t="s">
        <v>178</v>
      </c>
      <c r="C51" s="284">
        <v>21000</v>
      </c>
      <c r="D51" s="284">
        <v>19000</v>
      </c>
      <c r="E51" s="285">
        <f t="shared" si="14"/>
        <v>0.10526315789473695</v>
      </c>
      <c r="F51" s="284">
        <v>22000</v>
      </c>
      <c r="G51" s="284">
        <v>19000</v>
      </c>
      <c r="H51" s="285">
        <f t="shared" si="15"/>
        <v>0.1578947368421053</v>
      </c>
      <c r="I51" s="284">
        <v>22000</v>
      </c>
      <c r="J51" s="284">
        <v>20000</v>
      </c>
      <c r="K51" s="285">
        <f t="shared" si="16"/>
        <v>0.10000000000000009</v>
      </c>
      <c r="L51" s="286">
        <v>20000</v>
      </c>
      <c r="M51" s="286">
        <v>22000</v>
      </c>
      <c r="N51" s="285">
        <f t="shared" si="17"/>
        <v>-0.09090909090909094</v>
      </c>
      <c r="O51" s="286">
        <v>20000</v>
      </c>
      <c r="P51" s="286">
        <v>22500</v>
      </c>
      <c r="Q51" s="285">
        <f t="shared" si="18"/>
        <v>-0.11111111111111116</v>
      </c>
      <c r="R51" s="286">
        <v>20000</v>
      </c>
      <c r="S51" s="286">
        <v>24000</v>
      </c>
      <c r="T51" s="285">
        <f t="shared" si="19"/>
        <v>-0.16666666666666663</v>
      </c>
      <c r="U51" s="286">
        <v>20000</v>
      </c>
      <c r="V51" s="286">
        <v>24000</v>
      </c>
      <c r="W51" s="285">
        <f t="shared" si="20"/>
        <v>-0.16666666666666663</v>
      </c>
      <c r="X51" s="286"/>
      <c r="Y51" s="286">
        <v>23500</v>
      </c>
      <c r="Z51" s="285"/>
      <c r="AA51" s="286"/>
      <c r="AB51" s="286">
        <v>22000</v>
      </c>
      <c r="AC51" s="285"/>
      <c r="AD51" s="286"/>
      <c r="AE51" s="286">
        <v>21000</v>
      </c>
      <c r="AF51" s="285"/>
      <c r="AG51" s="286"/>
      <c r="AH51" s="286">
        <v>21500</v>
      </c>
      <c r="AI51" s="285"/>
      <c r="AJ51" s="286"/>
      <c r="AK51" s="286">
        <v>21500</v>
      </c>
      <c r="AL51" s="285"/>
      <c r="AM51" s="239"/>
      <c r="AN51" s="408"/>
      <c r="AO51" s="402"/>
      <c r="AP51" s="326"/>
    </row>
    <row r="52" spans="1:42" ht="15">
      <c r="A52" s="478" t="s">
        <v>86</v>
      </c>
      <c r="B52" s="279" t="s">
        <v>179</v>
      </c>
      <c r="C52" s="280">
        <v>22000</v>
      </c>
      <c r="D52" s="280">
        <v>21000</v>
      </c>
      <c r="E52" s="281">
        <f t="shared" si="14"/>
        <v>0.04761904761904767</v>
      </c>
      <c r="F52" s="280">
        <v>22000</v>
      </c>
      <c r="G52" s="280">
        <v>21000</v>
      </c>
      <c r="H52" s="281">
        <f t="shared" si="15"/>
        <v>0.04761904761904767</v>
      </c>
      <c r="I52" s="280">
        <v>19500</v>
      </c>
      <c r="J52" s="280">
        <v>22500</v>
      </c>
      <c r="K52" s="281">
        <f t="shared" si="16"/>
        <v>-0.1333333333333333</v>
      </c>
      <c r="L52" s="282">
        <v>22000</v>
      </c>
      <c r="M52" s="282">
        <v>23500</v>
      </c>
      <c r="N52" s="281">
        <f t="shared" si="17"/>
        <v>-0.06382978723404253</v>
      </c>
      <c r="O52" s="282">
        <v>21000</v>
      </c>
      <c r="P52" s="282">
        <v>24500</v>
      </c>
      <c r="Q52" s="281">
        <f t="shared" si="18"/>
        <v>-0.1428571428571429</v>
      </c>
      <c r="R52" s="282">
        <v>21000</v>
      </c>
      <c r="S52" s="282">
        <v>25000</v>
      </c>
      <c r="T52" s="281">
        <f t="shared" si="19"/>
        <v>-0.16000000000000003</v>
      </c>
      <c r="U52" s="282">
        <v>21000</v>
      </c>
      <c r="V52" s="282">
        <v>26000</v>
      </c>
      <c r="W52" s="281">
        <f t="shared" si="20"/>
        <v>-0.1923076923076923</v>
      </c>
      <c r="X52" s="282"/>
      <c r="Y52" s="282">
        <v>25000</v>
      </c>
      <c r="Z52" s="281"/>
      <c r="AA52" s="282"/>
      <c r="AB52" s="282">
        <v>23500</v>
      </c>
      <c r="AC52" s="281"/>
      <c r="AD52" s="282"/>
      <c r="AE52" s="282">
        <v>23500</v>
      </c>
      <c r="AF52" s="281"/>
      <c r="AG52" s="282"/>
      <c r="AH52" s="282">
        <v>21500</v>
      </c>
      <c r="AI52" s="281"/>
      <c r="AJ52" s="282"/>
      <c r="AK52" s="282">
        <v>21500</v>
      </c>
      <c r="AL52" s="281"/>
      <c r="AM52" s="239"/>
      <c r="AN52" s="408"/>
      <c r="AO52" s="402"/>
      <c r="AP52" s="326"/>
    </row>
    <row r="53" spans="1:41" ht="12.75">
      <c r="A53" s="479"/>
      <c r="B53" s="283" t="s">
        <v>178</v>
      </c>
      <c r="C53" s="284">
        <v>22000</v>
      </c>
      <c r="D53" s="284">
        <v>21000</v>
      </c>
      <c r="E53" s="285">
        <f t="shared" si="14"/>
        <v>0.04761904761904767</v>
      </c>
      <c r="F53" s="284">
        <v>22000</v>
      </c>
      <c r="G53" s="284">
        <v>21000</v>
      </c>
      <c r="H53" s="285">
        <f t="shared" si="15"/>
        <v>0.04761904761904767</v>
      </c>
      <c r="I53" s="284">
        <v>22000</v>
      </c>
      <c r="J53" s="284">
        <v>22500</v>
      </c>
      <c r="K53" s="285">
        <f t="shared" si="16"/>
        <v>-0.022222222222222254</v>
      </c>
      <c r="L53" s="286">
        <v>22000</v>
      </c>
      <c r="M53" s="286">
        <v>26000</v>
      </c>
      <c r="N53" s="285">
        <f t="shared" si="17"/>
        <v>-0.15384615384615385</v>
      </c>
      <c r="O53" s="286">
        <v>23000</v>
      </c>
      <c r="P53" s="286">
        <v>25500</v>
      </c>
      <c r="Q53" s="285">
        <f t="shared" si="18"/>
        <v>-0.0980392156862745</v>
      </c>
      <c r="R53" s="286">
        <v>23000</v>
      </c>
      <c r="S53" s="286">
        <v>26000</v>
      </c>
      <c r="T53" s="285">
        <f t="shared" si="19"/>
        <v>-0.11538461538461542</v>
      </c>
      <c r="U53" s="286">
        <v>23000</v>
      </c>
      <c r="V53" s="286">
        <v>27000</v>
      </c>
      <c r="W53" s="285">
        <f t="shared" si="20"/>
        <v>-0.14814814814814814</v>
      </c>
      <c r="X53" s="286"/>
      <c r="Y53" s="286">
        <v>25000</v>
      </c>
      <c r="Z53" s="285"/>
      <c r="AA53" s="286"/>
      <c r="AB53" s="286">
        <v>24500</v>
      </c>
      <c r="AC53" s="285"/>
      <c r="AD53" s="286"/>
      <c r="AE53" s="286">
        <v>24500</v>
      </c>
      <c r="AF53" s="285"/>
      <c r="AG53" s="286"/>
      <c r="AH53" s="286">
        <v>24500</v>
      </c>
      <c r="AI53" s="285"/>
      <c r="AJ53" s="286"/>
      <c r="AK53" s="286">
        <v>24500</v>
      </c>
      <c r="AL53" s="285"/>
      <c r="AM53" s="239"/>
      <c r="AN53" s="408"/>
      <c r="AO53" s="402"/>
    </row>
    <row r="54" spans="1:41" ht="12.75">
      <c r="A54" s="478" t="s">
        <v>56</v>
      </c>
      <c r="B54" s="279" t="s">
        <v>179</v>
      </c>
      <c r="C54" s="280">
        <v>12000</v>
      </c>
      <c r="D54" s="280">
        <v>15500</v>
      </c>
      <c r="E54" s="281">
        <f t="shared" si="14"/>
        <v>-0.22580645161290325</v>
      </c>
      <c r="F54" s="280">
        <v>12500</v>
      </c>
      <c r="G54" s="280">
        <v>15500</v>
      </c>
      <c r="H54" s="281">
        <f t="shared" si="15"/>
        <v>-0.19354838709677424</v>
      </c>
      <c r="I54" s="280">
        <v>12500</v>
      </c>
      <c r="J54" s="280">
        <v>15500</v>
      </c>
      <c r="K54" s="281">
        <f t="shared" si="16"/>
        <v>-0.19354838709677424</v>
      </c>
      <c r="L54" s="282">
        <v>12500</v>
      </c>
      <c r="M54" s="282">
        <v>16750</v>
      </c>
      <c r="N54" s="281">
        <f t="shared" si="17"/>
        <v>-0.25373134328358204</v>
      </c>
      <c r="O54" s="282">
        <v>12500</v>
      </c>
      <c r="P54" s="282">
        <v>16750</v>
      </c>
      <c r="Q54" s="281">
        <f t="shared" si="18"/>
        <v>-0.25373134328358204</v>
      </c>
      <c r="R54" s="282">
        <v>12000</v>
      </c>
      <c r="S54" s="282">
        <v>17000</v>
      </c>
      <c r="T54" s="281">
        <f t="shared" si="19"/>
        <v>-0.2941176470588235</v>
      </c>
      <c r="U54" s="282">
        <v>12000</v>
      </c>
      <c r="V54" s="282">
        <v>16000</v>
      </c>
      <c r="W54" s="281">
        <f t="shared" si="20"/>
        <v>-0.25</v>
      </c>
      <c r="X54" s="282"/>
      <c r="Y54" s="282">
        <v>13500</v>
      </c>
      <c r="Z54" s="281"/>
      <c r="AA54" s="282"/>
      <c r="AB54" s="282">
        <v>12000</v>
      </c>
      <c r="AC54" s="281"/>
      <c r="AD54" s="282"/>
      <c r="AE54" s="282">
        <v>12000</v>
      </c>
      <c r="AF54" s="281"/>
      <c r="AG54" s="282"/>
      <c r="AH54" s="282">
        <v>12000</v>
      </c>
      <c r="AI54" s="281"/>
      <c r="AJ54" s="282"/>
      <c r="AK54" s="282">
        <v>12000</v>
      </c>
      <c r="AL54" s="281"/>
      <c r="AM54" s="239"/>
      <c r="AN54" s="408"/>
      <c r="AO54" s="402"/>
    </row>
    <row r="55" spans="1:41" ht="12.75">
      <c r="A55" s="479"/>
      <c r="B55" s="283" t="s">
        <v>178</v>
      </c>
      <c r="C55" s="284">
        <v>13500</v>
      </c>
      <c r="D55" s="284">
        <v>15500</v>
      </c>
      <c r="E55" s="285">
        <f t="shared" si="14"/>
        <v>-0.12903225806451613</v>
      </c>
      <c r="F55" s="284">
        <v>14000</v>
      </c>
      <c r="G55" s="284">
        <v>15500</v>
      </c>
      <c r="H55" s="285">
        <f t="shared" si="15"/>
        <v>-0.09677419354838712</v>
      </c>
      <c r="I55" s="284">
        <v>14000</v>
      </c>
      <c r="J55" s="284">
        <v>16000</v>
      </c>
      <c r="K55" s="285">
        <f t="shared" si="16"/>
        <v>-0.125</v>
      </c>
      <c r="L55" s="286">
        <v>14000</v>
      </c>
      <c r="M55" s="286">
        <v>17000</v>
      </c>
      <c r="N55" s="285">
        <f t="shared" si="17"/>
        <v>-0.17647058823529416</v>
      </c>
      <c r="O55" s="286">
        <v>14000</v>
      </c>
      <c r="P55" s="286">
        <v>17500</v>
      </c>
      <c r="Q55" s="285">
        <f t="shared" si="18"/>
        <v>-0.19999999999999996</v>
      </c>
      <c r="R55" s="286">
        <v>13500</v>
      </c>
      <c r="S55" s="286">
        <v>17500</v>
      </c>
      <c r="T55" s="285">
        <f t="shared" si="19"/>
        <v>-0.22857142857142854</v>
      </c>
      <c r="U55" s="286">
        <v>13500</v>
      </c>
      <c r="V55" s="286">
        <v>16500</v>
      </c>
      <c r="W55" s="285">
        <f t="shared" si="20"/>
        <v>-0.18181818181818177</v>
      </c>
      <c r="X55" s="286"/>
      <c r="Y55" s="286">
        <v>15000</v>
      </c>
      <c r="Z55" s="285"/>
      <c r="AA55" s="286"/>
      <c r="AB55" s="286">
        <v>13500</v>
      </c>
      <c r="AC55" s="285"/>
      <c r="AD55" s="286"/>
      <c r="AE55" s="286">
        <v>13500</v>
      </c>
      <c r="AF55" s="285"/>
      <c r="AG55" s="286"/>
      <c r="AH55" s="286">
        <v>13500</v>
      </c>
      <c r="AI55" s="285"/>
      <c r="AJ55" s="286"/>
      <c r="AK55" s="286">
        <v>13500</v>
      </c>
      <c r="AL55" s="285"/>
      <c r="AM55" s="239"/>
      <c r="AN55" s="408"/>
      <c r="AO55" s="402"/>
    </row>
    <row r="56" spans="1:41" ht="12.75">
      <c r="A56" s="278" t="s">
        <v>87</v>
      </c>
      <c r="B56" s="279" t="s">
        <v>179</v>
      </c>
      <c r="C56" s="280">
        <v>11000</v>
      </c>
      <c r="D56" s="280">
        <v>13250</v>
      </c>
      <c r="E56" s="281">
        <f t="shared" si="14"/>
        <v>-0.16981132075471694</v>
      </c>
      <c r="F56" s="280">
        <v>11000</v>
      </c>
      <c r="G56" s="280">
        <v>13250</v>
      </c>
      <c r="H56" s="281">
        <f t="shared" si="15"/>
        <v>-0.16981132075471694</v>
      </c>
      <c r="I56" s="280">
        <v>11000</v>
      </c>
      <c r="J56" s="280">
        <v>13000</v>
      </c>
      <c r="K56" s="281">
        <f t="shared" si="16"/>
        <v>-0.15384615384615385</v>
      </c>
      <c r="L56" s="282">
        <v>11000</v>
      </c>
      <c r="M56" s="282">
        <v>14500</v>
      </c>
      <c r="N56" s="281">
        <f t="shared" si="17"/>
        <v>-0.24137931034482762</v>
      </c>
      <c r="O56" s="282">
        <v>11000</v>
      </c>
      <c r="P56" s="282">
        <v>14500</v>
      </c>
      <c r="Q56" s="281">
        <f t="shared" si="18"/>
        <v>-0.24137931034482762</v>
      </c>
      <c r="R56" s="282">
        <v>11000</v>
      </c>
      <c r="S56" s="282">
        <v>15000</v>
      </c>
      <c r="T56" s="281">
        <f t="shared" si="19"/>
        <v>-0.2666666666666667</v>
      </c>
      <c r="U56" s="282">
        <v>11000</v>
      </c>
      <c r="V56" s="282">
        <v>14000</v>
      </c>
      <c r="W56" s="281">
        <f t="shared" si="20"/>
        <v>-0.2142857142857143</v>
      </c>
      <c r="X56" s="282"/>
      <c r="Y56" s="282">
        <v>12000</v>
      </c>
      <c r="Z56" s="281"/>
      <c r="AA56" s="282"/>
      <c r="AB56" s="282">
        <v>11000</v>
      </c>
      <c r="AC56" s="281"/>
      <c r="AD56" s="282"/>
      <c r="AE56" s="282">
        <v>11000</v>
      </c>
      <c r="AF56" s="281"/>
      <c r="AG56" s="282"/>
      <c r="AH56" s="282">
        <v>11000</v>
      </c>
      <c r="AI56" s="281"/>
      <c r="AJ56" s="282"/>
      <c r="AK56" s="282">
        <v>11000</v>
      </c>
      <c r="AL56" s="281"/>
      <c r="AM56" s="239"/>
      <c r="AN56" s="408"/>
      <c r="AO56" s="402"/>
    </row>
    <row r="57" spans="1:41" ht="12.75">
      <c r="A57" s="300" t="s">
        <v>69</v>
      </c>
      <c r="B57" s="289" t="s">
        <v>179</v>
      </c>
      <c r="C57" s="290">
        <v>11000</v>
      </c>
      <c r="D57" s="290">
        <v>13500</v>
      </c>
      <c r="E57" s="291">
        <f t="shared" si="14"/>
        <v>-0.18518518518518523</v>
      </c>
      <c r="F57" s="290">
        <v>11000</v>
      </c>
      <c r="G57" s="290">
        <v>13500</v>
      </c>
      <c r="H57" s="291">
        <f t="shared" si="15"/>
        <v>-0.18518518518518523</v>
      </c>
      <c r="I57" s="290">
        <v>11000</v>
      </c>
      <c r="J57" s="290">
        <v>13000</v>
      </c>
      <c r="K57" s="291">
        <f t="shared" si="16"/>
        <v>-0.15384615384615385</v>
      </c>
      <c r="L57" s="292">
        <v>11000</v>
      </c>
      <c r="M57" s="292">
        <v>14500</v>
      </c>
      <c r="N57" s="291">
        <f t="shared" si="17"/>
        <v>-0.24137931034482762</v>
      </c>
      <c r="O57" s="292">
        <v>11000</v>
      </c>
      <c r="P57" s="292">
        <v>14500</v>
      </c>
      <c r="Q57" s="291">
        <f t="shared" si="18"/>
        <v>-0.24137931034482762</v>
      </c>
      <c r="R57" s="292">
        <v>11000</v>
      </c>
      <c r="S57" s="292">
        <v>15000</v>
      </c>
      <c r="T57" s="291">
        <f t="shared" si="19"/>
        <v>-0.2666666666666667</v>
      </c>
      <c r="U57" s="292">
        <v>11000</v>
      </c>
      <c r="V57" s="292">
        <v>14000</v>
      </c>
      <c r="W57" s="291">
        <f t="shared" si="20"/>
        <v>-0.2142857142857143</v>
      </c>
      <c r="X57" s="292"/>
      <c r="Y57" s="292">
        <v>12000</v>
      </c>
      <c r="Z57" s="291"/>
      <c r="AA57" s="292"/>
      <c r="AB57" s="292">
        <v>11000</v>
      </c>
      <c r="AC57" s="291"/>
      <c r="AD57" s="292"/>
      <c r="AE57" s="292">
        <v>11000</v>
      </c>
      <c r="AF57" s="291"/>
      <c r="AG57" s="292"/>
      <c r="AH57" s="292">
        <v>11000</v>
      </c>
      <c r="AI57" s="291"/>
      <c r="AJ57" s="292"/>
      <c r="AK57" s="292">
        <v>11000</v>
      </c>
      <c r="AL57" s="291"/>
      <c r="AM57" s="239"/>
      <c r="AN57" s="408"/>
      <c r="AO57" s="402"/>
    </row>
    <row r="58" spans="1:41" ht="12.75">
      <c r="A58" s="475" t="s">
        <v>150</v>
      </c>
      <c r="B58" s="475"/>
      <c r="C58" s="475"/>
      <c r="D58" s="475"/>
      <c r="E58" s="475"/>
      <c r="F58" s="475"/>
      <c r="G58" s="475"/>
      <c r="H58" s="475"/>
      <c r="I58" s="475"/>
      <c r="J58" s="475"/>
      <c r="K58" s="475"/>
      <c r="L58" s="475"/>
      <c r="M58" s="475"/>
      <c r="N58" s="475"/>
      <c r="O58" s="475"/>
      <c r="Z58" s="165"/>
      <c r="AA58" s="84"/>
      <c r="AB58" s="84"/>
      <c r="AC58" s="84"/>
      <c r="AD58" s="84"/>
      <c r="AE58" s="84"/>
      <c r="AF58" s="19"/>
      <c r="AG58" s="19"/>
      <c r="AH58" s="19"/>
      <c r="AI58" s="19"/>
      <c r="AJ58" s="19"/>
      <c r="AK58" s="19"/>
      <c r="AL58" s="19"/>
      <c r="AM58" s="19"/>
      <c r="AO58" s="402"/>
    </row>
    <row r="59" spans="26:41" ht="12.75">
      <c r="Z59" s="19"/>
      <c r="AA59" s="84"/>
      <c r="AB59" s="84"/>
      <c r="AC59" s="84"/>
      <c r="AD59" s="84"/>
      <c r="AE59" s="84"/>
      <c r="AF59" s="19"/>
      <c r="AG59" s="19"/>
      <c r="AH59" s="19"/>
      <c r="AI59" s="19"/>
      <c r="AJ59" s="19"/>
      <c r="AK59" s="19"/>
      <c r="AL59" s="19"/>
      <c r="AM59" s="19"/>
      <c r="AO59" s="402"/>
    </row>
    <row r="60" spans="26:41" ht="12.75">
      <c r="Z60" s="165"/>
      <c r="AA60" s="84"/>
      <c r="AB60" s="84"/>
      <c r="AC60" s="84"/>
      <c r="AD60" s="84"/>
      <c r="AE60" s="84"/>
      <c r="AF60" s="19"/>
      <c r="AG60" s="19"/>
      <c r="AH60" s="19"/>
      <c r="AI60" s="19"/>
      <c r="AJ60" s="19"/>
      <c r="AK60" s="19"/>
      <c r="AL60" s="19"/>
      <c r="AM60" s="19"/>
      <c r="AO60" s="402"/>
    </row>
    <row r="61" spans="26:41" ht="12.75">
      <c r="Z61" s="19"/>
      <c r="AA61" s="84"/>
      <c r="AB61" s="84"/>
      <c r="AC61" s="84"/>
      <c r="AD61" s="84"/>
      <c r="AE61" s="84"/>
      <c r="AF61" s="19"/>
      <c r="AG61" s="19"/>
      <c r="AH61" s="19"/>
      <c r="AI61" s="19"/>
      <c r="AJ61" s="19"/>
      <c r="AK61" s="19"/>
      <c r="AL61" s="19"/>
      <c r="AM61" s="19"/>
      <c r="AN61" s="402"/>
      <c r="AO61" s="402"/>
    </row>
    <row r="62" spans="26:41" ht="12.75">
      <c r="Z62" s="165"/>
      <c r="AA62" s="84"/>
      <c r="AB62" s="84"/>
      <c r="AC62" s="84"/>
      <c r="AD62" s="84"/>
      <c r="AE62" s="84"/>
      <c r="AF62" s="19"/>
      <c r="AG62" s="19"/>
      <c r="AH62" s="19"/>
      <c r="AI62" s="19"/>
      <c r="AJ62" s="19"/>
      <c r="AK62" s="19"/>
      <c r="AL62" s="19"/>
      <c r="AM62" s="19"/>
      <c r="AN62" s="402"/>
      <c r="AO62" s="402"/>
    </row>
    <row r="63" spans="26:41" ht="12.75">
      <c r="Z63" s="19"/>
      <c r="AA63" s="84"/>
      <c r="AB63" s="84"/>
      <c r="AC63" s="84"/>
      <c r="AD63" s="84"/>
      <c r="AE63" s="84"/>
      <c r="AF63" s="19"/>
      <c r="AG63" s="19"/>
      <c r="AH63" s="19"/>
      <c r="AI63" s="19"/>
      <c r="AJ63" s="19"/>
      <c r="AK63" s="19"/>
      <c r="AL63" s="19"/>
      <c r="AM63" s="19"/>
      <c r="AN63" s="402"/>
      <c r="AO63" s="402"/>
    </row>
    <row r="64" spans="26:41" ht="12.75">
      <c r="Z64" s="85"/>
      <c r="AA64" s="84"/>
      <c r="AB64" s="84"/>
      <c r="AC64" s="84"/>
      <c r="AD64" s="84"/>
      <c r="AE64" s="84"/>
      <c r="AF64" s="19"/>
      <c r="AG64" s="19"/>
      <c r="AH64" s="19"/>
      <c r="AI64" s="19"/>
      <c r="AJ64" s="19"/>
      <c r="AK64" s="19"/>
      <c r="AL64" s="19"/>
      <c r="AM64" s="19"/>
      <c r="AN64" s="402"/>
      <c r="AO64" s="402"/>
    </row>
    <row r="65" spans="27:41" ht="12.75">
      <c r="AA65" s="78"/>
      <c r="AB65" s="78"/>
      <c r="AC65" s="78"/>
      <c r="AD65" s="78"/>
      <c r="AE65" s="78"/>
      <c r="AG65" s="165"/>
      <c r="AH65" s="165"/>
      <c r="AI65" s="165"/>
      <c r="AJ65" s="165"/>
      <c r="AK65" s="165"/>
      <c r="AL65" s="165"/>
      <c r="AM65" s="165"/>
      <c r="AN65" s="402"/>
      <c r="AO65" s="402"/>
    </row>
    <row r="66" spans="27:41" ht="12.75">
      <c r="AA66" s="78"/>
      <c r="AB66" s="78"/>
      <c r="AC66" s="78"/>
      <c r="AD66" s="78"/>
      <c r="AE66" s="78"/>
      <c r="AG66" s="165"/>
      <c r="AH66" s="165"/>
      <c r="AI66" s="165"/>
      <c r="AJ66" s="165"/>
      <c r="AK66" s="165"/>
      <c r="AL66" s="165"/>
      <c r="AM66" s="165"/>
      <c r="AN66" s="402"/>
      <c r="AO66" s="402"/>
    </row>
    <row r="67" spans="27:41" ht="12.75">
      <c r="AA67" s="78"/>
      <c r="AB67" s="78"/>
      <c r="AC67" s="78"/>
      <c r="AD67" s="78"/>
      <c r="AE67" s="78"/>
      <c r="AG67" s="165"/>
      <c r="AH67" s="165"/>
      <c r="AI67" s="165"/>
      <c r="AJ67" s="165"/>
      <c r="AK67" s="165"/>
      <c r="AL67" s="165"/>
      <c r="AM67" s="165"/>
      <c r="AN67" s="402"/>
      <c r="AO67" s="402"/>
    </row>
    <row r="68" spans="26:41" ht="12.75">
      <c r="Z68" s="19"/>
      <c r="AA68" s="84"/>
      <c r="AB68" s="84"/>
      <c r="AC68" s="84"/>
      <c r="AD68" s="84"/>
      <c r="AE68" s="84"/>
      <c r="AF68" s="19"/>
      <c r="AG68" s="19"/>
      <c r="AH68" s="19"/>
      <c r="AI68" s="19"/>
      <c r="AJ68" s="19"/>
      <c r="AK68" s="19"/>
      <c r="AL68" s="19"/>
      <c r="AM68" s="19"/>
      <c r="AO68" s="402"/>
    </row>
    <row r="69" spans="26:41" ht="12.75">
      <c r="Z69" s="165"/>
      <c r="AA69" s="84"/>
      <c r="AB69" s="84"/>
      <c r="AC69" s="84"/>
      <c r="AD69" s="84"/>
      <c r="AE69" s="84"/>
      <c r="AF69" s="19"/>
      <c r="AG69" s="19"/>
      <c r="AH69" s="19"/>
      <c r="AI69" s="19"/>
      <c r="AJ69" s="19"/>
      <c r="AK69" s="19"/>
      <c r="AL69" s="19"/>
      <c r="AM69" s="19"/>
      <c r="AO69" s="402"/>
    </row>
    <row r="70" spans="26:41" ht="12.75">
      <c r="Z70" s="19"/>
      <c r="AA70" s="84"/>
      <c r="AB70" s="84"/>
      <c r="AC70" s="84"/>
      <c r="AD70" s="84"/>
      <c r="AE70" s="84"/>
      <c r="AF70" s="19"/>
      <c r="AG70" s="19"/>
      <c r="AH70" s="19"/>
      <c r="AI70" s="19"/>
      <c r="AJ70" s="19"/>
      <c r="AK70" s="19"/>
      <c r="AL70" s="19"/>
      <c r="AM70" s="19"/>
      <c r="AO70" s="402"/>
    </row>
    <row r="71" spans="26:41" ht="12.75">
      <c r="Z71" s="165"/>
      <c r="AA71" s="84"/>
      <c r="AB71" s="84"/>
      <c r="AC71" s="84"/>
      <c r="AD71" s="84"/>
      <c r="AE71" s="84"/>
      <c r="AF71" s="19"/>
      <c r="AG71" s="19"/>
      <c r="AH71" s="19"/>
      <c r="AI71" s="19"/>
      <c r="AJ71" s="19"/>
      <c r="AK71" s="19"/>
      <c r="AL71" s="19"/>
      <c r="AM71" s="19"/>
      <c r="AO71" s="402"/>
    </row>
    <row r="72" spans="26:41" ht="12.75">
      <c r="Z72" s="19"/>
      <c r="AA72" s="84"/>
      <c r="AB72" s="84"/>
      <c r="AC72" s="84"/>
      <c r="AD72" s="84"/>
      <c r="AE72" s="84"/>
      <c r="AF72" s="19"/>
      <c r="AG72" s="19"/>
      <c r="AH72" s="19"/>
      <c r="AI72" s="19"/>
      <c r="AJ72" s="19"/>
      <c r="AK72" s="19"/>
      <c r="AL72" s="19"/>
      <c r="AM72" s="19"/>
      <c r="AO72" s="402"/>
    </row>
    <row r="73" spans="26:41" ht="12.75">
      <c r="Z73" s="165"/>
      <c r="AA73" s="84"/>
      <c r="AB73" s="84"/>
      <c r="AC73" s="84"/>
      <c r="AD73" s="84"/>
      <c r="AE73" s="84"/>
      <c r="AF73" s="19"/>
      <c r="AG73" s="19"/>
      <c r="AH73" s="19"/>
      <c r="AI73" s="19"/>
      <c r="AJ73" s="19"/>
      <c r="AK73" s="19"/>
      <c r="AL73" s="19"/>
      <c r="AM73" s="19"/>
      <c r="AO73" s="402"/>
    </row>
    <row r="74" spans="26:41" ht="12.75">
      <c r="Z74" s="19"/>
      <c r="AA74" s="84"/>
      <c r="AB74" s="84"/>
      <c r="AC74" s="84"/>
      <c r="AD74" s="84"/>
      <c r="AE74" s="84"/>
      <c r="AF74" s="19"/>
      <c r="AG74" s="19"/>
      <c r="AH74" s="19"/>
      <c r="AI74" s="19"/>
      <c r="AJ74" s="19"/>
      <c r="AK74" s="19"/>
      <c r="AL74" s="19"/>
      <c r="AM74" s="19"/>
      <c r="AO74" s="402"/>
    </row>
    <row r="75" spans="26:41" ht="12.75">
      <c r="Z75" s="165"/>
      <c r="AA75" s="84"/>
      <c r="AB75" s="84"/>
      <c r="AC75" s="84"/>
      <c r="AD75" s="84"/>
      <c r="AE75" s="84"/>
      <c r="AF75" s="19"/>
      <c r="AG75" s="19"/>
      <c r="AH75" s="19"/>
      <c r="AI75" s="19"/>
      <c r="AJ75" s="19"/>
      <c r="AK75" s="19"/>
      <c r="AL75" s="19"/>
      <c r="AM75" s="19"/>
      <c r="AO75" s="402"/>
    </row>
    <row r="76" spans="26:41" ht="12.75" customHeight="1">
      <c r="Z76" s="19"/>
      <c r="AA76" s="84"/>
      <c r="AB76" s="84"/>
      <c r="AC76" s="84"/>
      <c r="AD76" s="84"/>
      <c r="AE76" s="84"/>
      <c r="AF76" s="19"/>
      <c r="AG76" s="19"/>
      <c r="AH76" s="19"/>
      <c r="AI76" s="19"/>
      <c r="AJ76" s="19"/>
      <c r="AK76" s="19"/>
      <c r="AL76" s="19"/>
      <c r="AM76" s="19"/>
      <c r="AO76" s="402"/>
    </row>
    <row r="77" spans="26:41" ht="12.75">
      <c r="Z77" s="165"/>
      <c r="AA77" s="84"/>
      <c r="AB77" s="84"/>
      <c r="AC77" s="84"/>
      <c r="AD77" s="84"/>
      <c r="AE77" s="84"/>
      <c r="AF77" s="19"/>
      <c r="AG77" s="19"/>
      <c r="AH77" s="19"/>
      <c r="AI77" s="19"/>
      <c r="AJ77" s="19"/>
      <c r="AK77" s="19"/>
      <c r="AL77" s="19"/>
      <c r="AM77" s="19"/>
      <c r="AO77" s="402"/>
    </row>
    <row r="78" spans="26:41" ht="12.75">
      <c r="Z78" s="19"/>
      <c r="AA78" s="84"/>
      <c r="AB78" s="84"/>
      <c r="AC78" s="84"/>
      <c r="AD78" s="84"/>
      <c r="AE78" s="84"/>
      <c r="AF78" s="19"/>
      <c r="AG78" s="19"/>
      <c r="AH78" s="19"/>
      <c r="AI78" s="19"/>
      <c r="AJ78" s="19"/>
      <c r="AK78" s="19"/>
      <c r="AL78" s="19"/>
      <c r="AM78" s="19"/>
      <c r="AO78" s="402"/>
    </row>
    <row r="79" spans="26:41" ht="12.75">
      <c r="Z79" s="84"/>
      <c r="AA79" s="84"/>
      <c r="AB79" s="84"/>
      <c r="AC79" s="84"/>
      <c r="AD79" s="84"/>
      <c r="AE79" s="84"/>
      <c r="AF79" s="19"/>
      <c r="AG79" s="19"/>
      <c r="AH79" s="19"/>
      <c r="AI79" s="19"/>
      <c r="AJ79" s="19"/>
      <c r="AK79" s="19"/>
      <c r="AL79" s="19"/>
      <c r="AM79" s="19"/>
      <c r="AO79" s="402"/>
    </row>
    <row r="80" spans="26:41" ht="12.75">
      <c r="Z80" s="19"/>
      <c r="AA80" s="84"/>
      <c r="AB80" s="84"/>
      <c r="AC80" s="84"/>
      <c r="AD80" s="84"/>
      <c r="AE80" s="84"/>
      <c r="AF80" s="19"/>
      <c r="AG80" s="19"/>
      <c r="AH80" s="19"/>
      <c r="AI80" s="19"/>
      <c r="AJ80" s="19"/>
      <c r="AK80" s="19"/>
      <c r="AL80" s="19"/>
      <c r="AM80" s="19"/>
      <c r="AO80" s="402"/>
    </row>
    <row r="81" spans="26:41" ht="12.75">
      <c r="Z81" s="165"/>
      <c r="AA81" s="84"/>
      <c r="AB81" s="84"/>
      <c r="AC81" s="84"/>
      <c r="AD81" s="84"/>
      <c r="AE81" s="84"/>
      <c r="AF81" s="19"/>
      <c r="AG81" s="19"/>
      <c r="AH81" s="19"/>
      <c r="AI81" s="19"/>
      <c r="AJ81" s="19"/>
      <c r="AK81" s="19"/>
      <c r="AL81" s="19"/>
      <c r="AM81" s="19"/>
      <c r="AO81" s="402"/>
    </row>
    <row r="82" spans="26:41" ht="12.75">
      <c r="Z82" s="19"/>
      <c r="AA82" s="84"/>
      <c r="AB82" s="84"/>
      <c r="AC82" s="84"/>
      <c r="AD82" s="84"/>
      <c r="AE82" s="84"/>
      <c r="AF82" s="19"/>
      <c r="AG82" s="19"/>
      <c r="AH82" s="19"/>
      <c r="AI82" s="19"/>
      <c r="AJ82" s="19"/>
      <c r="AK82" s="19"/>
      <c r="AL82" s="19"/>
      <c r="AM82" s="19"/>
      <c r="AO82" s="402"/>
    </row>
    <row r="83" spans="26:41" ht="12.75">
      <c r="Z83" s="165"/>
      <c r="AA83" s="84"/>
      <c r="AB83" s="78"/>
      <c r="AC83" s="78"/>
      <c r="AD83" s="78"/>
      <c r="AE83" s="78"/>
      <c r="AO83" s="402"/>
    </row>
    <row r="84" spans="26:41" ht="12.75">
      <c r="Z84" s="19"/>
      <c r="AA84" s="84"/>
      <c r="AB84" s="78"/>
      <c r="AC84" s="78"/>
      <c r="AD84" s="78"/>
      <c r="AE84" s="78"/>
      <c r="AO84" s="402"/>
    </row>
    <row r="85" spans="26:31" ht="12.75">
      <c r="Z85" s="165"/>
      <c r="AA85" s="84"/>
      <c r="AB85" s="78"/>
      <c r="AC85" s="78"/>
      <c r="AD85" s="78"/>
      <c r="AE85" s="78"/>
    </row>
    <row r="86" spans="26:27" ht="12.75">
      <c r="Z86" s="19"/>
      <c r="AA86" s="19"/>
    </row>
    <row r="87" spans="26:27" ht="12.75">
      <c r="Z87" s="165"/>
      <c r="AA87" s="19"/>
    </row>
    <row r="88" spans="26:27" ht="12.75">
      <c r="Z88" s="19"/>
      <c r="AA88" s="19"/>
    </row>
    <row r="89" spans="26:27" ht="12.75">
      <c r="Z89" s="165"/>
      <c r="AA89" s="19"/>
    </row>
    <row r="90" spans="26:27" ht="12.75">
      <c r="Z90" s="19"/>
      <c r="AA90" s="19"/>
    </row>
  </sheetData>
  <sheetProtection/>
  <mergeCells count="42">
    <mergeCell ref="A1:Q1"/>
    <mergeCell ref="AG34:AI34"/>
    <mergeCell ref="AA34:AC34"/>
    <mergeCell ref="AD34:AF34"/>
    <mergeCell ref="A2:A3"/>
    <mergeCell ref="O34:Q34"/>
    <mergeCell ref="F2:H2"/>
    <mergeCell ref="I2:K2"/>
    <mergeCell ref="A28:O28"/>
    <mergeCell ref="A33:W33"/>
    <mergeCell ref="AJ34:AL34"/>
    <mergeCell ref="X34:Z34"/>
    <mergeCell ref="R34:T34"/>
    <mergeCell ref="U34:W34"/>
    <mergeCell ref="C34:E34"/>
    <mergeCell ref="I34:K34"/>
    <mergeCell ref="L2:N2"/>
    <mergeCell ref="O2:Q2"/>
    <mergeCell ref="C2:E2"/>
    <mergeCell ref="B2:B3"/>
    <mergeCell ref="L34:N34"/>
    <mergeCell ref="F34:H34"/>
    <mergeCell ref="A43:A44"/>
    <mergeCell ref="A15:A16"/>
    <mergeCell ref="A18:A19"/>
    <mergeCell ref="A20:A21"/>
    <mergeCell ref="A22:A23"/>
    <mergeCell ref="A24:A25"/>
    <mergeCell ref="A41:A42"/>
    <mergeCell ref="A26:A27"/>
    <mergeCell ref="A37:A38"/>
    <mergeCell ref="A39:A40"/>
    <mergeCell ref="A50:A51"/>
    <mergeCell ref="A52:A53"/>
    <mergeCell ref="A54:A55"/>
    <mergeCell ref="A58:O58"/>
    <mergeCell ref="A5:A6"/>
    <mergeCell ref="A7:A8"/>
    <mergeCell ref="A9:A10"/>
    <mergeCell ref="A11:A12"/>
    <mergeCell ref="A13:A14"/>
    <mergeCell ref="A45:A4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A1" sqref="A1"/>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0"/>
      <c r="B14" s="80"/>
      <c r="C14" s="80"/>
      <c r="D14" s="80"/>
      <c r="E14" s="80"/>
      <c r="F14" s="80"/>
      <c r="G14" s="80"/>
      <c r="H14" s="80"/>
      <c r="I14" s="80"/>
      <c r="J14" s="80"/>
    </row>
    <row r="15" spans="1:10" ht="15.75">
      <c r="A15" s="81"/>
      <c r="B15" s="81"/>
      <c r="C15" s="81"/>
      <c r="D15" s="81"/>
      <c r="E15" s="81"/>
      <c r="F15" s="81"/>
      <c r="G15" s="81"/>
      <c r="H15" s="81"/>
      <c r="I15" s="81"/>
      <c r="J15" s="81"/>
    </row>
    <row r="16" spans="1:10" ht="14.25">
      <c r="A16" s="82"/>
      <c r="B16" s="82"/>
      <c r="C16" s="82"/>
      <c r="D16" s="82"/>
      <c r="E16" s="82"/>
      <c r="F16" s="82"/>
      <c r="G16" s="82"/>
      <c r="H16" s="82"/>
      <c r="I16" s="82"/>
      <c r="J16" s="82"/>
    </row>
    <row r="17" spans="1:10" ht="14.25">
      <c r="A17" s="82"/>
      <c r="B17" s="82"/>
      <c r="C17" s="82"/>
      <c r="D17" s="82"/>
      <c r="E17" s="82"/>
      <c r="F17" s="82"/>
      <c r="G17" s="82"/>
      <c r="H17" s="82"/>
      <c r="I17" s="82"/>
      <c r="J17" s="82"/>
    </row>
    <row r="18" spans="1:10" ht="14.25">
      <c r="A18" s="82"/>
      <c r="B18" s="82"/>
      <c r="C18" s="82"/>
      <c r="D18" s="82"/>
      <c r="E18" s="82"/>
      <c r="F18" s="82"/>
      <c r="G18" s="82"/>
      <c r="H18" s="82"/>
      <c r="I18" s="82"/>
      <c r="J18" s="82"/>
    </row>
    <row r="19" spans="1:10" ht="14.25">
      <c r="A19" s="82"/>
      <c r="B19" s="82"/>
      <c r="C19" s="82"/>
      <c r="D19" s="82"/>
      <c r="E19" s="82"/>
      <c r="F19" s="82"/>
      <c r="G19" s="82"/>
      <c r="H19" s="82"/>
      <c r="I19" s="82"/>
      <c r="J19" s="82"/>
    </row>
    <row r="20" spans="1:10" ht="14.25">
      <c r="A20" s="82"/>
      <c r="B20" s="82"/>
      <c r="C20" s="82"/>
      <c r="D20" s="82"/>
      <c r="E20" s="82"/>
      <c r="F20" s="82"/>
      <c r="G20" s="82"/>
      <c r="H20" s="82"/>
      <c r="I20" s="82"/>
      <c r="J20" s="82"/>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B2" sqref="B2:F2"/>
    </sheetView>
  </sheetViews>
  <sheetFormatPr defaultColWidth="11.00390625" defaultRowHeight="14.25"/>
  <sheetData>
    <row r="2" spans="2:6" ht="29.25" customHeight="1">
      <c r="B2" s="495" t="s">
        <v>327</v>
      </c>
      <c r="C2" s="495"/>
      <c r="D2" s="495"/>
      <c r="E2" s="495"/>
      <c r="F2" s="495"/>
    </row>
    <row r="3" spans="2:6" ht="14.25">
      <c r="B3" s="388" t="s">
        <v>301</v>
      </c>
      <c r="C3" s="494" t="s">
        <v>336</v>
      </c>
      <c r="D3" s="494"/>
      <c r="E3" s="494" t="s">
        <v>337</v>
      </c>
      <c r="F3" s="494"/>
    </row>
    <row r="4" spans="2:6" ht="25.5">
      <c r="B4" s="20"/>
      <c r="C4" s="389" t="s">
        <v>296</v>
      </c>
      <c r="D4" s="390" t="s">
        <v>302</v>
      </c>
      <c r="E4" s="389" t="s">
        <v>296</v>
      </c>
      <c r="F4" s="390" t="s">
        <v>302</v>
      </c>
    </row>
    <row r="5" spans="2:6" ht="14.25">
      <c r="B5" s="391" t="s">
        <v>303</v>
      </c>
      <c r="C5" s="405" t="s">
        <v>304</v>
      </c>
      <c r="D5" s="405" t="s">
        <v>305</v>
      </c>
      <c r="E5" s="406"/>
      <c r="F5" s="406"/>
    </row>
    <row r="6" spans="2:6" ht="14.25">
      <c r="B6" s="391" t="s">
        <v>306</v>
      </c>
      <c r="C6" s="405" t="s">
        <v>307</v>
      </c>
      <c r="D6" s="405" t="s">
        <v>308</v>
      </c>
      <c r="E6" s="405" t="s">
        <v>309</v>
      </c>
      <c r="F6" s="405" t="s">
        <v>310</v>
      </c>
    </row>
    <row r="7" spans="2:6" ht="14.25">
      <c r="B7" s="391" t="s">
        <v>311</v>
      </c>
      <c r="C7" s="405">
        <v>65</v>
      </c>
      <c r="D7" s="405">
        <v>75</v>
      </c>
      <c r="E7" s="405">
        <v>85</v>
      </c>
      <c r="F7" s="405">
        <v>80</v>
      </c>
    </row>
    <row r="8" spans="2:6" ht="14.25">
      <c r="B8" s="391" t="s">
        <v>312</v>
      </c>
      <c r="C8" s="405">
        <v>135</v>
      </c>
      <c r="D8" s="405">
        <v>140</v>
      </c>
      <c r="E8" s="405">
        <v>110</v>
      </c>
      <c r="F8" s="405">
        <v>120</v>
      </c>
    </row>
    <row r="9" spans="2:6" ht="15" customHeight="1">
      <c r="B9" s="391" t="s">
        <v>313</v>
      </c>
      <c r="C9" s="405">
        <v>50</v>
      </c>
      <c r="D9" s="405">
        <v>60</v>
      </c>
      <c r="E9" s="405">
        <v>50</v>
      </c>
      <c r="F9" s="405">
        <v>60</v>
      </c>
    </row>
    <row r="10" spans="2:6" ht="14.25">
      <c r="B10" s="391" t="s">
        <v>314</v>
      </c>
      <c r="C10" s="405" t="s">
        <v>315</v>
      </c>
      <c r="D10" s="405" t="s">
        <v>316</v>
      </c>
      <c r="E10" s="405" t="s">
        <v>315</v>
      </c>
      <c r="F10" s="405" t="s">
        <v>304</v>
      </c>
    </row>
    <row r="11" spans="2:6" ht="14.25">
      <c r="B11" s="391" t="s">
        <v>317</v>
      </c>
      <c r="C11" s="405">
        <v>70</v>
      </c>
      <c r="D11" s="405">
        <v>70</v>
      </c>
      <c r="E11" s="405" t="s">
        <v>318</v>
      </c>
      <c r="F11" s="405" t="s">
        <v>319</v>
      </c>
    </row>
    <row r="12" spans="2:6" ht="14.25">
      <c r="B12" s="391" t="s">
        <v>320</v>
      </c>
      <c r="C12" s="405">
        <v>50</v>
      </c>
      <c r="D12" s="405">
        <v>50</v>
      </c>
      <c r="E12" s="405">
        <v>50</v>
      </c>
      <c r="F12" s="405">
        <v>50</v>
      </c>
    </row>
    <row r="13" spans="2:6" ht="14.25">
      <c r="B13" s="391" t="s">
        <v>321</v>
      </c>
      <c r="C13" s="405">
        <v>100</v>
      </c>
      <c r="D13" s="405">
        <v>100</v>
      </c>
      <c r="E13" s="405" t="s">
        <v>322</v>
      </c>
      <c r="F13" s="405">
        <v>120</v>
      </c>
    </row>
    <row r="14" spans="2:6" ht="14.25">
      <c r="B14" s="391" t="s">
        <v>323</v>
      </c>
      <c r="C14" s="405">
        <v>150</v>
      </c>
      <c r="D14" s="405">
        <v>150</v>
      </c>
      <c r="E14" s="405">
        <v>180</v>
      </c>
      <c r="F14" s="405">
        <v>180</v>
      </c>
    </row>
    <row r="15" spans="2:6" ht="14.25">
      <c r="B15" s="391" t="s">
        <v>324</v>
      </c>
      <c r="C15" s="405">
        <v>130</v>
      </c>
      <c r="D15" s="405" t="s">
        <v>325</v>
      </c>
      <c r="E15" s="405" t="s">
        <v>326</v>
      </c>
      <c r="F15" s="405" t="s">
        <v>326</v>
      </c>
    </row>
    <row r="16" spans="2:6" ht="14.25">
      <c r="B16" s="386" t="s">
        <v>338</v>
      </c>
      <c r="C16" s="386"/>
      <c r="D16" s="386"/>
      <c r="E16" s="386"/>
      <c r="F16" s="386"/>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K1"/>
    </sheetView>
  </sheetViews>
  <sheetFormatPr defaultColWidth="11.00390625" defaultRowHeight="14.25"/>
  <cols>
    <col min="1" max="1" width="11.125" style="171" customWidth="1"/>
    <col min="2" max="2" width="12.375" style="171" bestFit="1" customWidth="1"/>
    <col min="3" max="3" width="11.375" style="171" customWidth="1"/>
    <col min="4" max="4" width="11.00390625" style="171" bestFit="1" customWidth="1"/>
    <col min="5" max="5" width="11.25390625" style="171" customWidth="1"/>
    <col min="6" max="6" width="11.125" style="171" bestFit="1" customWidth="1"/>
    <col min="7" max="7" width="11.375" style="171" customWidth="1"/>
    <col min="8" max="9" width="11.125" style="171" bestFit="1" customWidth="1"/>
    <col min="10" max="10" width="12.625" style="171" bestFit="1" customWidth="1"/>
    <col min="11" max="11" width="12.25390625" style="171" bestFit="1" customWidth="1"/>
    <col min="12" max="16384" width="11.00390625" style="171" customWidth="1"/>
  </cols>
  <sheetData>
    <row r="1" spans="1:11" ht="12.75">
      <c r="A1" s="500" t="s">
        <v>339</v>
      </c>
      <c r="B1" s="500"/>
      <c r="C1" s="500"/>
      <c r="D1" s="500"/>
      <c r="E1" s="500"/>
      <c r="F1" s="500"/>
      <c r="G1" s="500"/>
      <c r="H1" s="500"/>
      <c r="I1" s="500"/>
      <c r="J1" s="500"/>
      <c r="K1" s="500"/>
    </row>
    <row r="2" spans="1:11" ht="14.25" customHeight="1">
      <c r="A2" s="480" t="s">
        <v>219</v>
      </c>
      <c r="B2" s="489" t="s">
        <v>182</v>
      </c>
      <c r="C2" s="502"/>
      <c r="D2" s="501" t="s">
        <v>183</v>
      </c>
      <c r="E2" s="501"/>
      <c r="F2" s="501"/>
      <c r="G2" s="501"/>
      <c r="H2" s="501"/>
      <c r="I2" s="501"/>
      <c r="J2" s="496" t="s">
        <v>169</v>
      </c>
      <c r="K2" s="497"/>
    </row>
    <row r="3" spans="1:11" ht="12.75">
      <c r="A3" s="503"/>
      <c r="B3" s="489"/>
      <c r="C3" s="502"/>
      <c r="D3" s="501" t="s">
        <v>186</v>
      </c>
      <c r="E3" s="501"/>
      <c r="F3" s="501" t="s">
        <v>184</v>
      </c>
      <c r="G3" s="501"/>
      <c r="H3" s="501" t="s">
        <v>185</v>
      </c>
      <c r="I3" s="501"/>
      <c r="J3" s="498"/>
      <c r="K3" s="499"/>
    </row>
    <row r="4" spans="1:11" ht="12.75">
      <c r="A4" s="481"/>
      <c r="B4" s="323">
        <v>2010</v>
      </c>
      <c r="C4" s="178">
        <v>2011</v>
      </c>
      <c r="D4" s="323">
        <v>2010</v>
      </c>
      <c r="E4" s="323">
        <v>2011</v>
      </c>
      <c r="F4" s="323">
        <v>2010</v>
      </c>
      <c r="G4" s="323">
        <v>2011</v>
      </c>
      <c r="H4" s="323">
        <v>2010</v>
      </c>
      <c r="I4" s="323">
        <v>2011</v>
      </c>
      <c r="J4" s="323">
        <v>2010</v>
      </c>
      <c r="K4" s="323">
        <v>2011</v>
      </c>
    </row>
    <row r="5" spans="1:11" ht="12.75">
      <c r="A5" s="24" t="s">
        <v>206</v>
      </c>
      <c r="B5" s="169">
        <v>3200</v>
      </c>
      <c r="C5" s="169"/>
      <c r="D5" s="169">
        <v>108930</v>
      </c>
      <c r="E5" s="169"/>
      <c r="F5" s="169"/>
      <c r="G5" s="169"/>
      <c r="H5" s="169"/>
      <c r="I5" s="169"/>
      <c r="J5" s="169">
        <f>B5+D5+F5+H5</f>
        <v>112130</v>
      </c>
      <c r="K5" s="169">
        <f aca="true" t="shared" si="0" ref="K5:K12">C5+E5+G5+I5</f>
        <v>0</v>
      </c>
    </row>
    <row r="6" spans="1:11" ht="12.75">
      <c r="A6" s="20" t="s">
        <v>207</v>
      </c>
      <c r="B6" s="169">
        <v>11094484</v>
      </c>
      <c r="C6" s="169">
        <v>11652889</v>
      </c>
      <c r="D6" s="169">
        <v>3991321</v>
      </c>
      <c r="E6" s="169">
        <v>5147881</v>
      </c>
      <c r="F6" s="169">
        <v>30250</v>
      </c>
      <c r="G6" s="169">
        <v>628384</v>
      </c>
      <c r="H6" s="169">
        <v>17390693</v>
      </c>
      <c r="I6" s="169">
        <v>20788666</v>
      </c>
      <c r="J6" s="169">
        <f aca="true" t="shared" si="1" ref="J6:J12">B6+D6+F6+H6</f>
        <v>32506748</v>
      </c>
      <c r="K6" s="169">
        <f t="shared" si="0"/>
        <v>38217820</v>
      </c>
    </row>
    <row r="7" spans="1:11" ht="12.75">
      <c r="A7" s="20" t="s">
        <v>208</v>
      </c>
      <c r="B7" s="169">
        <v>14601595</v>
      </c>
      <c r="C7" s="169">
        <v>17674947</v>
      </c>
      <c r="D7" s="169">
        <v>212701</v>
      </c>
      <c r="E7" s="169">
        <v>241682</v>
      </c>
      <c r="F7" s="169">
        <v>5103</v>
      </c>
      <c r="G7" s="169">
        <v>13836</v>
      </c>
      <c r="H7" s="169"/>
      <c r="I7" s="169"/>
      <c r="J7" s="169">
        <f t="shared" si="1"/>
        <v>14819399</v>
      </c>
      <c r="K7" s="169">
        <f t="shared" si="0"/>
        <v>17930465</v>
      </c>
    </row>
    <row r="8" spans="1:11" ht="12.75">
      <c r="A8" s="20" t="s">
        <v>209</v>
      </c>
      <c r="B8" s="169">
        <v>111597987</v>
      </c>
      <c r="C8" s="169">
        <v>140984516</v>
      </c>
      <c r="D8" s="169">
        <v>7582545</v>
      </c>
      <c r="E8" s="169">
        <v>11170021</v>
      </c>
      <c r="F8" s="169">
        <v>5414452</v>
      </c>
      <c r="G8" s="169">
        <v>15001151</v>
      </c>
      <c r="H8" s="169"/>
      <c r="I8" s="169"/>
      <c r="J8" s="169">
        <f t="shared" si="1"/>
        <v>124594984</v>
      </c>
      <c r="K8" s="169">
        <f t="shared" si="0"/>
        <v>167155688</v>
      </c>
    </row>
    <row r="9" spans="1:11" ht="12.75">
      <c r="A9" s="20" t="s">
        <v>218</v>
      </c>
      <c r="B9" s="169">
        <v>232856521</v>
      </c>
      <c r="C9" s="169">
        <v>250594774</v>
      </c>
      <c r="D9" s="169">
        <v>20866241</v>
      </c>
      <c r="E9" s="169">
        <v>9290862</v>
      </c>
      <c r="F9" s="169">
        <v>5814662</v>
      </c>
      <c r="G9" s="169">
        <v>2743938</v>
      </c>
      <c r="H9" s="169"/>
      <c r="I9" s="169"/>
      <c r="J9" s="169">
        <f t="shared" si="1"/>
        <v>259537424</v>
      </c>
      <c r="K9" s="169">
        <f t="shared" si="0"/>
        <v>262629574</v>
      </c>
    </row>
    <row r="10" spans="1:11" ht="12.75">
      <c r="A10" s="20" t="s">
        <v>210</v>
      </c>
      <c r="B10" s="169">
        <v>227977352</v>
      </c>
      <c r="C10" s="169">
        <v>254849193</v>
      </c>
      <c r="D10" s="169">
        <v>35337084</v>
      </c>
      <c r="E10" s="169">
        <v>60183781</v>
      </c>
      <c r="F10" s="169">
        <v>12276289</v>
      </c>
      <c r="G10" s="169">
        <v>22251348</v>
      </c>
      <c r="H10" s="169"/>
      <c r="I10" s="169"/>
      <c r="J10" s="169">
        <f t="shared" si="1"/>
        <v>275590725</v>
      </c>
      <c r="K10" s="169">
        <f t="shared" si="0"/>
        <v>337284322</v>
      </c>
    </row>
    <row r="11" spans="1:11" ht="12.75">
      <c r="A11" s="20" t="s">
        <v>234</v>
      </c>
      <c r="B11" s="169">
        <v>4011124</v>
      </c>
      <c r="C11" s="169">
        <v>6160478</v>
      </c>
      <c r="D11" s="169">
        <v>7338498</v>
      </c>
      <c r="E11" s="169">
        <v>7942771</v>
      </c>
      <c r="F11" s="169">
        <v>1250</v>
      </c>
      <c r="G11" s="169">
        <v>57726</v>
      </c>
      <c r="H11" s="169"/>
      <c r="I11" s="169"/>
      <c r="J11" s="169">
        <f t="shared" si="1"/>
        <v>11350872</v>
      </c>
      <c r="K11" s="169">
        <f t="shared" si="0"/>
        <v>14160975</v>
      </c>
    </row>
    <row r="12" spans="1:11" ht="12.75">
      <c r="A12" s="20" t="s">
        <v>211</v>
      </c>
      <c r="B12" s="169"/>
      <c r="C12" s="169"/>
      <c r="D12" s="169"/>
      <c r="E12" s="169">
        <v>75155</v>
      </c>
      <c r="F12" s="169"/>
      <c r="G12" s="169"/>
      <c r="H12" s="169"/>
      <c r="I12" s="169"/>
      <c r="J12" s="169">
        <f t="shared" si="1"/>
        <v>0</v>
      </c>
      <c r="K12" s="169">
        <f t="shared" si="0"/>
        <v>75155</v>
      </c>
    </row>
    <row r="13" spans="1:17" ht="12.75">
      <c r="A13" s="20" t="s">
        <v>9</v>
      </c>
      <c r="B13" s="169">
        <f>SUM(B5:B12)</f>
        <v>602142263</v>
      </c>
      <c r="C13" s="169">
        <f aca="true" t="shared" si="2" ref="C13:K13">SUM(C5:C12)</f>
        <v>681916797</v>
      </c>
      <c r="D13" s="169">
        <f t="shared" si="2"/>
        <v>75437320</v>
      </c>
      <c r="E13" s="169">
        <f t="shared" si="2"/>
        <v>94052153</v>
      </c>
      <c r="F13" s="169">
        <f t="shared" si="2"/>
        <v>23542006</v>
      </c>
      <c r="G13" s="169">
        <f t="shared" si="2"/>
        <v>40696383</v>
      </c>
      <c r="H13" s="169">
        <f t="shared" si="2"/>
        <v>17390693</v>
      </c>
      <c r="I13" s="169">
        <f t="shared" si="2"/>
        <v>20788666</v>
      </c>
      <c r="J13" s="169">
        <f t="shared" si="2"/>
        <v>718512282</v>
      </c>
      <c r="K13" s="411">
        <f t="shared" si="2"/>
        <v>837453999</v>
      </c>
      <c r="N13" s="400">
        <f>+J13-H13</f>
        <v>701121589</v>
      </c>
      <c r="O13" s="400">
        <f>+K13-I13</f>
        <v>816665333</v>
      </c>
      <c r="P13" s="256">
        <f>+O13/N13</f>
        <v>1.1647984398323812</v>
      </c>
      <c r="Q13" s="256"/>
    </row>
    <row r="14" spans="1:17" ht="12.75">
      <c r="A14" s="184" t="s">
        <v>215</v>
      </c>
      <c r="B14" s="185"/>
      <c r="C14" s="185"/>
      <c r="D14" s="185"/>
      <c r="E14" s="185"/>
      <c r="F14" s="185"/>
      <c r="G14" s="185"/>
      <c r="H14" s="185"/>
      <c r="I14" s="185"/>
      <c r="J14" s="185"/>
      <c r="K14" s="186"/>
      <c r="N14" s="256"/>
      <c r="O14" s="256"/>
      <c r="P14" s="256"/>
      <c r="Q14" s="256"/>
    </row>
    <row r="15" spans="1:17" ht="12.75">
      <c r="A15" s="184" t="s">
        <v>214</v>
      </c>
      <c r="B15" s="185"/>
      <c r="C15" s="185"/>
      <c r="D15" s="185"/>
      <c r="E15" s="185"/>
      <c r="F15" s="185"/>
      <c r="G15" s="185"/>
      <c r="H15" s="185"/>
      <c r="I15" s="185"/>
      <c r="J15" s="185"/>
      <c r="K15" s="186"/>
      <c r="N15" s="256"/>
      <c r="O15" s="256">
        <f>+C13/B13</f>
        <v>1.1324845288263714</v>
      </c>
      <c r="P15" s="256"/>
      <c r="Q15" s="256"/>
    </row>
    <row r="20" spans="3:9" ht="12.75">
      <c r="C20" s="490" t="s">
        <v>220</v>
      </c>
      <c r="D20" s="490"/>
      <c r="E20" s="490"/>
      <c r="F20" s="490"/>
      <c r="G20" s="490"/>
      <c r="H20" s="490"/>
      <c r="I20" s="490"/>
    </row>
    <row r="21" spans="3:9" s="69" customFormat="1" ht="12.75">
      <c r="C21" s="504" t="s">
        <v>221</v>
      </c>
      <c r="D21" s="505"/>
      <c r="E21" s="231">
        <v>2010</v>
      </c>
      <c r="F21" s="231" t="s">
        <v>212</v>
      </c>
      <c r="G21" s="231">
        <v>2011</v>
      </c>
      <c r="H21" s="231" t="s">
        <v>212</v>
      </c>
      <c r="I21" s="231" t="s">
        <v>213</v>
      </c>
    </row>
    <row r="22" spans="3:9" s="69" customFormat="1" ht="12.75">
      <c r="C22" s="506"/>
      <c r="D22" s="507"/>
      <c r="E22" s="232" t="s">
        <v>190</v>
      </c>
      <c r="F22" s="232" t="s">
        <v>191</v>
      </c>
      <c r="G22" s="232" t="s">
        <v>190</v>
      </c>
      <c r="H22" s="232" t="s">
        <v>191</v>
      </c>
      <c r="I22" s="232" t="s">
        <v>191</v>
      </c>
    </row>
    <row r="23" spans="3:9" ht="12.75">
      <c r="C23" s="184" t="s">
        <v>172</v>
      </c>
      <c r="D23" s="20"/>
      <c r="E23" s="72">
        <v>258970029</v>
      </c>
      <c r="F23" s="187">
        <f aca="true" t="shared" si="3" ref="F23:F34">E23/$E$34</f>
        <v>0.43008113682264487</v>
      </c>
      <c r="G23" s="72">
        <v>293661784</v>
      </c>
      <c r="H23" s="187">
        <f aca="true" t="shared" si="4" ref="H23:H34">G23/$G$34</f>
        <v>0.430641663751245</v>
      </c>
      <c r="I23" s="187">
        <f>G23/E23-1</f>
        <v>0.13396050166098572</v>
      </c>
    </row>
    <row r="24" spans="3:9" ht="12.75">
      <c r="C24" s="508" t="s">
        <v>82</v>
      </c>
      <c r="D24" s="509"/>
      <c r="E24" s="72">
        <v>78604712</v>
      </c>
      <c r="F24" s="187">
        <f t="shared" si="3"/>
        <v>0.1305417620221087</v>
      </c>
      <c r="G24" s="72">
        <v>84885139</v>
      </c>
      <c r="H24" s="187">
        <f t="shared" si="4"/>
        <v>0.12448019959830965</v>
      </c>
      <c r="I24" s="187">
        <f aca="true" t="shared" si="5" ref="I24:I34">G24/E24-1</f>
        <v>0.07989886153389891</v>
      </c>
    </row>
    <row r="25" spans="3:9" ht="12.75">
      <c r="C25" s="233" t="s">
        <v>203</v>
      </c>
      <c r="D25" s="234"/>
      <c r="E25" s="72">
        <v>66516540</v>
      </c>
      <c r="F25" s="187">
        <f t="shared" si="3"/>
        <v>0.11046648622304062</v>
      </c>
      <c r="G25" s="72">
        <v>73604079</v>
      </c>
      <c r="H25" s="187">
        <f t="shared" si="4"/>
        <v>0.10793703766179556</v>
      </c>
      <c r="I25" s="187">
        <f t="shared" si="5"/>
        <v>0.10655303177224784</v>
      </c>
    </row>
    <row r="26" spans="3:9" ht="12.75">
      <c r="C26" s="508" t="s">
        <v>83</v>
      </c>
      <c r="D26" s="509"/>
      <c r="E26" s="72">
        <v>51217592</v>
      </c>
      <c r="F26" s="187">
        <f t="shared" si="3"/>
        <v>0.08505895557774526</v>
      </c>
      <c r="G26" s="72">
        <v>56177677</v>
      </c>
      <c r="H26" s="187">
        <f t="shared" si="4"/>
        <v>0.08238201089509165</v>
      </c>
      <c r="I26" s="187">
        <f t="shared" si="5"/>
        <v>0.09684338537430648</v>
      </c>
    </row>
    <row r="27" spans="3:9" ht="12.75">
      <c r="C27" s="508" t="s">
        <v>86</v>
      </c>
      <c r="D27" s="509"/>
      <c r="E27" s="72">
        <v>49050156</v>
      </c>
      <c r="F27" s="187">
        <f t="shared" si="3"/>
        <v>0.08145941418498306</v>
      </c>
      <c r="G27" s="72">
        <v>50415389</v>
      </c>
      <c r="H27" s="187">
        <f t="shared" si="4"/>
        <v>0.07393187735189341</v>
      </c>
      <c r="I27" s="187">
        <f t="shared" si="5"/>
        <v>0.027833407910058394</v>
      </c>
    </row>
    <row r="28" spans="3:9" ht="12.75">
      <c r="C28" s="20" t="s">
        <v>173</v>
      </c>
      <c r="D28" s="20"/>
      <c r="E28" s="72">
        <v>47513708</v>
      </c>
      <c r="F28" s="187">
        <f t="shared" si="3"/>
        <v>0.07890777797804238</v>
      </c>
      <c r="G28" s="72">
        <v>54070247</v>
      </c>
      <c r="H28" s="187">
        <f t="shared" si="4"/>
        <v>0.07929156055089812</v>
      </c>
      <c r="I28" s="187">
        <f t="shared" si="5"/>
        <v>0.1379925767948904</v>
      </c>
    </row>
    <row r="29" spans="3:9" ht="12.75">
      <c r="C29" s="508" t="s">
        <v>174</v>
      </c>
      <c r="D29" s="509"/>
      <c r="E29" s="72">
        <v>12287078</v>
      </c>
      <c r="F29" s="187">
        <f t="shared" si="3"/>
        <v>0.020405606374120262</v>
      </c>
      <c r="G29" s="72">
        <v>16214703</v>
      </c>
      <c r="H29" s="187">
        <f t="shared" si="4"/>
        <v>0.02377812523658953</v>
      </c>
      <c r="I29" s="187">
        <f t="shared" si="5"/>
        <v>0.319654925280038</v>
      </c>
    </row>
    <row r="30" spans="3:9" ht="12.75">
      <c r="C30" s="508" t="s">
        <v>187</v>
      </c>
      <c r="D30" s="509"/>
      <c r="E30" s="72">
        <v>7060849</v>
      </c>
      <c r="F30" s="187">
        <f t="shared" si="3"/>
        <v>0.011726213942900068</v>
      </c>
      <c r="G30" s="72">
        <v>9467767</v>
      </c>
      <c r="H30" s="187">
        <f t="shared" si="4"/>
        <v>0.013884050138744419</v>
      </c>
      <c r="I30" s="187">
        <f t="shared" si="5"/>
        <v>0.3408822366828692</v>
      </c>
    </row>
    <row r="31" spans="3:9" ht="12.75">
      <c r="C31" s="508" t="s">
        <v>293</v>
      </c>
      <c r="D31" s="509"/>
      <c r="E31" s="72">
        <v>6049212</v>
      </c>
      <c r="F31" s="187">
        <f t="shared" si="3"/>
        <v>0.01004615083794575</v>
      </c>
      <c r="G31" s="72">
        <v>6905219</v>
      </c>
      <c r="H31" s="187">
        <f t="shared" si="4"/>
        <v>0.010126189925777705</v>
      </c>
      <c r="I31" s="187">
        <f t="shared" si="5"/>
        <v>0.14150719134988154</v>
      </c>
    </row>
    <row r="32" spans="3:9" ht="12.75">
      <c r="C32" s="508" t="s">
        <v>188</v>
      </c>
      <c r="D32" s="509"/>
      <c r="E32" s="72">
        <v>3651037</v>
      </c>
      <c r="F32" s="187">
        <f t="shared" si="3"/>
        <v>0.006063412625796705</v>
      </c>
      <c r="G32" s="329" t="s">
        <v>278</v>
      </c>
      <c r="H32" s="330" t="s">
        <v>158</v>
      </c>
      <c r="I32" s="330" t="s">
        <v>158</v>
      </c>
    </row>
    <row r="33" spans="3:9" ht="12.75">
      <c r="C33" s="508" t="s">
        <v>189</v>
      </c>
      <c r="D33" s="509"/>
      <c r="E33" s="72">
        <v>21221350</v>
      </c>
      <c r="F33" s="187">
        <f t="shared" si="3"/>
        <v>0.03524308341067234</v>
      </c>
      <c r="G33" s="72">
        <v>36514793</v>
      </c>
      <c r="H33" s="187">
        <f t="shared" si="4"/>
        <v>0.05354728488965495</v>
      </c>
      <c r="I33" s="187">
        <f t="shared" si="5"/>
        <v>0.7206630586649765</v>
      </c>
    </row>
    <row r="34" spans="3:9" ht="12.75">
      <c r="C34" s="508" t="s">
        <v>169</v>
      </c>
      <c r="D34" s="509"/>
      <c r="E34" s="223">
        <f>SUM(E23:E33)</f>
        <v>602142263</v>
      </c>
      <c r="F34" s="187">
        <f t="shared" si="3"/>
        <v>1</v>
      </c>
      <c r="G34" s="410">
        <f>SUM(G23:G33)</f>
        <v>681916797</v>
      </c>
      <c r="H34" s="187">
        <f t="shared" si="4"/>
        <v>1</v>
      </c>
      <c r="I34" s="187">
        <f t="shared" si="5"/>
        <v>0.1324845288263714</v>
      </c>
    </row>
    <row r="35" spans="3:9" ht="12.75">
      <c r="C35" s="224" t="s">
        <v>215</v>
      </c>
      <c r="D35" s="185"/>
      <c r="E35" s="188"/>
      <c r="F35" s="188"/>
      <c r="G35" s="188"/>
      <c r="H35" s="188"/>
      <c r="I35" s="189"/>
    </row>
    <row r="37" ht="12.75">
      <c r="G37" s="328"/>
    </row>
  </sheetData>
  <sheetProtection/>
  <mergeCells count="19">
    <mergeCell ref="C21:D22"/>
    <mergeCell ref="C31:D31"/>
    <mergeCell ref="C32:D32"/>
    <mergeCell ref="C33:D33"/>
    <mergeCell ref="C34:D34"/>
    <mergeCell ref="C24:D24"/>
    <mergeCell ref="C26:D26"/>
    <mergeCell ref="C27:D27"/>
    <mergeCell ref="C29:D29"/>
    <mergeCell ref="C30:D30"/>
    <mergeCell ref="C20:I20"/>
    <mergeCell ref="J2:K3"/>
    <mergeCell ref="A1:K1"/>
    <mergeCell ref="D2:I2"/>
    <mergeCell ref="B2:C3"/>
    <mergeCell ref="D3:E3"/>
    <mergeCell ref="F3:G3"/>
    <mergeCell ref="H3:I3"/>
    <mergeCell ref="A2:A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J1"/>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40" t="s">
        <v>216</v>
      </c>
      <c r="B1" s="440"/>
      <c r="C1" s="440"/>
      <c r="D1" s="440"/>
      <c r="E1" s="440"/>
      <c r="F1" s="440"/>
      <c r="G1" s="440"/>
      <c r="H1" s="440"/>
      <c r="I1" s="440"/>
      <c r="J1" s="440"/>
      <c r="K1" s="68"/>
    </row>
    <row r="2" spans="1:11" ht="12.75">
      <c r="A2" s="67"/>
      <c r="B2" s="67"/>
      <c r="C2" s="67"/>
      <c r="D2" s="67"/>
      <c r="E2" s="67"/>
      <c r="F2" s="67"/>
      <c r="G2" s="67"/>
      <c r="H2" s="67"/>
      <c r="I2" s="67"/>
      <c r="J2" s="67"/>
      <c r="K2" s="68"/>
    </row>
    <row r="3" spans="1:10" s="69" customFormat="1" ht="12.75">
      <c r="A3" s="460" t="s">
        <v>10</v>
      </c>
      <c r="B3" s="459" t="s">
        <v>126</v>
      </c>
      <c r="C3" s="459"/>
      <c r="D3" s="459"/>
      <c r="E3" s="459"/>
      <c r="F3" s="465" t="s">
        <v>127</v>
      </c>
      <c r="G3" s="459"/>
      <c r="H3" s="459"/>
      <c r="I3" s="459"/>
      <c r="J3" s="466"/>
    </row>
    <row r="4" spans="1:10" s="69" customFormat="1" ht="12.75">
      <c r="A4" s="467"/>
      <c r="B4" s="460">
        <v>2011</v>
      </c>
      <c r="C4" s="465" t="s">
        <v>401</v>
      </c>
      <c r="D4" s="459"/>
      <c r="E4" s="459"/>
      <c r="F4" s="460">
        <v>2011</v>
      </c>
      <c r="G4" s="465" t="str">
        <f>C4</f>
        <v>Enero-julio</v>
      </c>
      <c r="H4" s="459"/>
      <c r="I4" s="459"/>
      <c r="J4" s="466"/>
    </row>
    <row r="5" spans="1:10" s="69" customFormat="1" ht="12.75">
      <c r="A5" s="461"/>
      <c r="B5" s="461"/>
      <c r="C5" s="88">
        <v>2011</v>
      </c>
      <c r="D5" s="88">
        <v>2012</v>
      </c>
      <c r="E5" s="88" t="s">
        <v>270</v>
      </c>
      <c r="F5" s="461"/>
      <c r="G5" s="301">
        <v>2011</v>
      </c>
      <c r="H5" s="301">
        <v>2012</v>
      </c>
      <c r="I5" s="301" t="s">
        <v>270</v>
      </c>
      <c r="J5" s="71" t="s">
        <v>273</v>
      </c>
    </row>
    <row r="6" spans="1:13" ht="12.75">
      <c r="A6" s="24" t="s">
        <v>252</v>
      </c>
      <c r="B6" s="72">
        <v>7911</v>
      </c>
      <c r="C6" s="72">
        <v>4131</v>
      </c>
      <c r="D6" s="72">
        <v>169857</v>
      </c>
      <c r="E6" s="228" t="s">
        <v>402</v>
      </c>
      <c r="F6" s="72">
        <v>106479</v>
      </c>
      <c r="G6" s="72">
        <v>22230</v>
      </c>
      <c r="H6" s="72">
        <v>738922</v>
      </c>
      <c r="I6" s="228" t="s">
        <v>403</v>
      </c>
      <c r="J6" s="228" t="s">
        <v>404</v>
      </c>
      <c r="K6" s="163"/>
      <c r="L6" s="229"/>
      <c r="M6" s="261">
        <f>+H6/D6</f>
        <v>4.3502593357942265</v>
      </c>
    </row>
    <row r="7" spans="1:13" ht="12.75">
      <c r="A7" s="20" t="s">
        <v>430</v>
      </c>
      <c r="B7" s="72">
        <v>71588</v>
      </c>
      <c r="C7" s="72">
        <v>37749</v>
      </c>
      <c r="D7" s="72">
        <v>58786</v>
      </c>
      <c r="E7" s="228" t="s">
        <v>405</v>
      </c>
      <c r="F7" s="72">
        <v>363967</v>
      </c>
      <c r="G7" s="72">
        <v>182294</v>
      </c>
      <c r="H7" s="72">
        <v>421091</v>
      </c>
      <c r="I7" s="228" t="s">
        <v>406</v>
      </c>
      <c r="J7" s="228" t="s">
        <v>407</v>
      </c>
      <c r="K7" s="163"/>
      <c r="L7" s="229"/>
      <c r="M7" s="261">
        <f aca="true" t="shared" si="0" ref="M7:M18">+H7/D7</f>
        <v>7.163117068689824</v>
      </c>
    </row>
    <row r="8" spans="1:13" ht="12.75">
      <c r="A8" s="20" t="s">
        <v>298</v>
      </c>
      <c r="B8" s="72">
        <v>63480</v>
      </c>
      <c r="C8" s="72">
        <v>39916</v>
      </c>
      <c r="D8" s="72">
        <v>44506</v>
      </c>
      <c r="E8" s="228" t="s">
        <v>354</v>
      </c>
      <c r="F8" s="72">
        <v>192480</v>
      </c>
      <c r="G8" s="72">
        <v>110169</v>
      </c>
      <c r="H8" s="72">
        <v>148513</v>
      </c>
      <c r="I8" s="228" t="s">
        <v>355</v>
      </c>
      <c r="J8" s="228" t="s">
        <v>359</v>
      </c>
      <c r="K8" s="163"/>
      <c r="L8" s="229"/>
      <c r="M8" s="261">
        <f t="shared" si="0"/>
        <v>3.3369208646025257</v>
      </c>
    </row>
    <row r="9" spans="1:13" ht="12.75">
      <c r="A9" s="20" t="s">
        <v>7</v>
      </c>
      <c r="B9" s="72">
        <v>23886</v>
      </c>
      <c r="C9" s="72">
        <v>12630</v>
      </c>
      <c r="D9" s="72">
        <v>13524</v>
      </c>
      <c r="E9" s="228" t="s">
        <v>356</v>
      </c>
      <c r="F9" s="72">
        <v>163380</v>
      </c>
      <c r="G9" s="72">
        <v>51525</v>
      </c>
      <c r="H9" s="72">
        <v>118204</v>
      </c>
      <c r="I9" s="228" t="s">
        <v>357</v>
      </c>
      <c r="J9" s="228" t="s">
        <v>408</v>
      </c>
      <c r="K9" s="163"/>
      <c r="L9" s="229"/>
      <c r="M9" s="261">
        <f t="shared" si="0"/>
        <v>8.740313516711032</v>
      </c>
    </row>
    <row r="10" spans="1:13" ht="12.75">
      <c r="A10" s="20" t="s">
        <v>6</v>
      </c>
      <c r="B10" s="72">
        <v>19572</v>
      </c>
      <c r="C10" s="72">
        <v>11962</v>
      </c>
      <c r="D10" s="72">
        <v>11389</v>
      </c>
      <c r="E10" s="228" t="s">
        <v>358</v>
      </c>
      <c r="F10" s="72">
        <v>160212</v>
      </c>
      <c r="G10" s="72">
        <v>95731</v>
      </c>
      <c r="H10" s="72">
        <v>104285</v>
      </c>
      <c r="I10" s="228" t="s">
        <v>329</v>
      </c>
      <c r="J10" s="228" t="s">
        <v>348</v>
      </c>
      <c r="K10" s="163"/>
      <c r="L10" s="229"/>
      <c r="M10" s="261">
        <f t="shared" si="0"/>
        <v>9.15664237422074</v>
      </c>
    </row>
    <row r="11" spans="1:13" ht="12.75">
      <c r="A11" s="20" t="s">
        <v>4</v>
      </c>
      <c r="B11" s="72">
        <v>12098</v>
      </c>
      <c r="C11" s="72">
        <v>5168</v>
      </c>
      <c r="D11" s="72">
        <v>18503</v>
      </c>
      <c r="E11" s="228" t="s">
        <v>409</v>
      </c>
      <c r="F11" s="72">
        <v>68891</v>
      </c>
      <c r="G11" s="72">
        <v>28101</v>
      </c>
      <c r="H11" s="72">
        <v>54534</v>
      </c>
      <c r="I11" s="228" t="s">
        <v>410</v>
      </c>
      <c r="J11" s="228" t="s">
        <v>353</v>
      </c>
      <c r="K11" s="163"/>
      <c r="L11" s="229"/>
      <c r="M11" s="261">
        <f t="shared" si="0"/>
        <v>2.947305842295844</v>
      </c>
    </row>
    <row r="12" spans="1:13" ht="12.75">
      <c r="A12" s="20" t="s">
        <v>3</v>
      </c>
      <c r="B12" s="72">
        <v>13826</v>
      </c>
      <c r="C12" s="72">
        <v>11150</v>
      </c>
      <c r="D12" s="72">
        <v>7572</v>
      </c>
      <c r="E12" s="228" t="s">
        <v>411</v>
      </c>
      <c r="F12" s="72">
        <v>83755</v>
      </c>
      <c r="G12" s="72">
        <v>62047</v>
      </c>
      <c r="H12" s="72">
        <v>47303</v>
      </c>
      <c r="I12" s="228" t="s">
        <v>412</v>
      </c>
      <c r="J12" s="228" t="s">
        <v>330</v>
      </c>
      <c r="K12" s="163"/>
      <c r="L12" s="229"/>
      <c r="M12" s="261">
        <f t="shared" si="0"/>
        <v>6.247094558901215</v>
      </c>
    </row>
    <row r="13" spans="1:13" ht="12.75">
      <c r="A13" s="20" t="s">
        <v>331</v>
      </c>
      <c r="B13" s="72">
        <v>0</v>
      </c>
      <c r="C13" s="72">
        <v>0</v>
      </c>
      <c r="D13" s="72">
        <v>24000</v>
      </c>
      <c r="E13" s="228"/>
      <c r="F13" s="72">
        <v>0</v>
      </c>
      <c r="G13" s="72">
        <v>0</v>
      </c>
      <c r="H13" s="72">
        <v>41028</v>
      </c>
      <c r="I13" s="228"/>
      <c r="J13" s="228" t="s">
        <v>413</v>
      </c>
      <c r="K13" s="163"/>
      <c r="L13" s="229"/>
      <c r="M13" s="261">
        <f t="shared" si="0"/>
        <v>1.7095</v>
      </c>
    </row>
    <row r="14" spans="1:13" ht="12.75">
      <c r="A14" s="20" t="s">
        <v>361</v>
      </c>
      <c r="B14" s="72">
        <v>18058</v>
      </c>
      <c r="C14" s="72">
        <v>8725</v>
      </c>
      <c r="D14" s="72">
        <v>10349</v>
      </c>
      <c r="E14" s="228" t="s">
        <v>414</v>
      </c>
      <c r="F14" s="72">
        <v>54617</v>
      </c>
      <c r="G14" s="72">
        <v>26745</v>
      </c>
      <c r="H14" s="72">
        <v>35283</v>
      </c>
      <c r="I14" s="228" t="s">
        <v>415</v>
      </c>
      <c r="J14" s="228" t="s">
        <v>416</v>
      </c>
      <c r="K14" s="163"/>
      <c r="L14" s="229"/>
      <c r="M14" s="261">
        <f t="shared" si="0"/>
        <v>3.409314909653107</v>
      </c>
    </row>
    <row r="15" spans="1:13" ht="12.75">
      <c r="A15" s="20" t="s">
        <v>272</v>
      </c>
      <c r="B15" s="72">
        <v>10621</v>
      </c>
      <c r="C15" s="72">
        <v>7059</v>
      </c>
      <c r="D15" s="72">
        <v>7862</v>
      </c>
      <c r="E15" s="228" t="s">
        <v>417</v>
      </c>
      <c r="F15" s="72">
        <v>51276</v>
      </c>
      <c r="G15" s="72">
        <v>33932</v>
      </c>
      <c r="H15" s="72">
        <v>32937</v>
      </c>
      <c r="I15" s="228" t="s">
        <v>418</v>
      </c>
      <c r="J15" s="228" t="s">
        <v>419</v>
      </c>
      <c r="K15" s="163"/>
      <c r="L15" s="229"/>
      <c r="M15" s="261">
        <f t="shared" si="0"/>
        <v>4.189392012210633</v>
      </c>
    </row>
    <row r="16" spans="1:23" ht="12.75">
      <c r="A16" s="20" t="s">
        <v>431</v>
      </c>
      <c r="B16" s="72">
        <v>241040</v>
      </c>
      <c r="C16" s="72">
        <v>138490</v>
      </c>
      <c r="D16" s="72">
        <v>366348</v>
      </c>
      <c r="E16" s="228" t="s">
        <v>420</v>
      </c>
      <c r="F16" s="72">
        <v>1245057</v>
      </c>
      <c r="G16" s="72">
        <v>612774</v>
      </c>
      <c r="H16" s="72">
        <v>1742100</v>
      </c>
      <c r="I16" s="228" t="s">
        <v>421</v>
      </c>
      <c r="J16" s="228" t="s">
        <v>422</v>
      </c>
      <c r="K16" s="163"/>
      <c r="L16" s="229"/>
      <c r="M16" s="261">
        <f t="shared" si="0"/>
        <v>4.75531461888696</v>
      </c>
      <c r="Q16" s="164"/>
      <c r="R16" s="407"/>
      <c r="S16" s="164"/>
      <c r="T16" s="407"/>
      <c r="U16" s="407"/>
      <c r="V16" s="407"/>
      <c r="W16" s="164"/>
    </row>
    <row r="17" spans="1:23" ht="12.75">
      <c r="A17" s="20" t="s">
        <v>167</v>
      </c>
      <c r="B17" s="72">
        <v>86619</v>
      </c>
      <c r="C17" s="72">
        <v>32267</v>
      </c>
      <c r="D17" s="72">
        <v>27952</v>
      </c>
      <c r="E17" s="228" t="s">
        <v>423</v>
      </c>
      <c r="F17" s="72">
        <v>470175</v>
      </c>
      <c r="G17" s="72">
        <v>171071</v>
      </c>
      <c r="H17" s="72">
        <v>141039</v>
      </c>
      <c r="I17" s="228" t="s">
        <v>424</v>
      </c>
      <c r="J17" s="228" t="s">
        <v>425</v>
      </c>
      <c r="K17" s="163"/>
      <c r="L17" s="229"/>
      <c r="M17" s="261">
        <f t="shared" si="0"/>
        <v>5.045757012020607</v>
      </c>
      <c r="Q17" s="164"/>
      <c r="R17" s="407"/>
      <c r="S17" s="164"/>
      <c r="T17" s="164"/>
      <c r="U17" s="407"/>
      <c r="V17" s="407"/>
      <c r="W17" s="164"/>
    </row>
    <row r="18" spans="1:23" ht="12.75">
      <c r="A18" s="20" t="s">
        <v>9</v>
      </c>
      <c r="B18" s="72">
        <v>327659</v>
      </c>
      <c r="C18" s="72">
        <v>170757</v>
      </c>
      <c r="D18" s="72">
        <v>394300</v>
      </c>
      <c r="E18" s="228" t="s">
        <v>426</v>
      </c>
      <c r="F18" s="72">
        <v>1715232</v>
      </c>
      <c r="G18" s="72">
        <v>783845</v>
      </c>
      <c r="H18" s="72">
        <v>1883139</v>
      </c>
      <c r="I18" s="228" t="s">
        <v>427</v>
      </c>
      <c r="J18" s="228" t="s">
        <v>271</v>
      </c>
      <c r="K18" s="163"/>
      <c r="L18" s="229"/>
      <c r="M18" s="261">
        <f t="shared" si="0"/>
        <v>4.775904133908192</v>
      </c>
      <c r="Q18" s="409"/>
      <c r="R18" s="409"/>
      <c r="S18" s="409"/>
      <c r="T18" s="409"/>
      <c r="U18" s="409"/>
      <c r="V18" s="409"/>
      <c r="W18" s="409"/>
    </row>
    <row r="19" spans="1:17" s="119" customFormat="1" ht="12.75">
      <c r="A19" s="264" t="s">
        <v>200</v>
      </c>
      <c r="B19" s="122"/>
      <c r="C19" s="122"/>
      <c r="D19" s="122"/>
      <c r="E19" s="122"/>
      <c r="F19" s="122"/>
      <c r="G19" s="122"/>
      <c r="H19" s="122"/>
      <c r="I19" s="122"/>
      <c r="J19" s="122"/>
      <c r="K19" s="122"/>
      <c r="L19" s="118"/>
      <c r="M19" s="118"/>
      <c r="N19" s="118"/>
      <c r="Q19" s="118"/>
    </row>
    <row r="20" spans="1:10" ht="12.75">
      <c r="A20" s="510"/>
      <c r="B20" s="510"/>
      <c r="C20" s="510"/>
      <c r="D20" s="510"/>
      <c r="E20" s="510"/>
      <c r="F20" s="510"/>
      <c r="G20" s="510"/>
      <c r="H20" s="510"/>
      <c r="I20" s="510"/>
      <c r="J20" s="510"/>
    </row>
    <row r="21" ht="12.75">
      <c r="H21" s="408"/>
    </row>
    <row r="25" spans="2:8" ht="12.75">
      <c r="B25" s="164"/>
      <c r="C25" s="164"/>
      <c r="D25" s="164"/>
      <c r="E25" s="164"/>
      <c r="F25" s="164"/>
      <c r="G25" s="164"/>
      <c r="H25" s="164"/>
    </row>
    <row r="26" spans="1:9" ht="12.75">
      <c r="A26" s="407"/>
      <c r="B26" s="407"/>
      <c r="C26" s="407"/>
      <c r="D26" s="407"/>
      <c r="E26" s="407"/>
      <c r="F26" s="407"/>
      <c r="G26" s="407"/>
      <c r="H26" s="407"/>
      <c r="I26" s="407"/>
    </row>
    <row r="27" spans="2:6" ht="12.75">
      <c r="B27" s="164"/>
      <c r="F27" s="164"/>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ignoredErrors>
    <ignoredError sqref="E6:E18 I6:J18"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AT48"/>
  <sheetViews>
    <sheetView zoomScale="80" zoomScaleNormal="80" zoomScalePageLayoutView="0" workbookViewId="0" topLeftCell="A1">
      <selection activeCell="A1" sqref="A1"/>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49" customWidth="1"/>
    <col min="18" max="30" width="8.625" style="12" bestFit="1" customWidth="1"/>
    <col min="31" max="31" width="8.625" style="320" bestFit="1" customWidth="1"/>
    <col min="32" max="32" width="8.625" style="12" bestFit="1" customWidth="1"/>
    <col min="33" max="34" width="8.625" style="348" bestFit="1" customWidth="1"/>
    <col min="35" max="35" width="9.625" style="322" bestFit="1" customWidth="1"/>
    <col min="36" max="36" width="10.50390625" style="12" customWidth="1"/>
    <col min="37" max="16384" width="11.00390625" style="12" customWidth="1"/>
  </cols>
  <sheetData>
    <row r="1" spans="1:29" ht="12.75">
      <c r="A1" s="265" t="s">
        <v>217</v>
      </c>
      <c r="B1" s="266"/>
      <c r="C1" s="266"/>
      <c r="D1" s="266"/>
      <c r="E1" s="266"/>
      <c r="F1" s="266"/>
      <c r="G1" s="266"/>
      <c r="H1" s="266"/>
      <c r="I1" s="266"/>
      <c r="J1" s="266"/>
      <c r="K1" s="266"/>
      <c r="L1" s="266"/>
      <c r="M1" s="266"/>
      <c r="N1" s="266"/>
      <c r="O1" s="266"/>
      <c r="P1" s="266"/>
      <c r="Q1" s="266"/>
      <c r="R1" s="266"/>
      <c r="S1" s="266"/>
      <c r="T1" s="266"/>
      <c r="U1" s="249"/>
      <c r="V1" s="249"/>
      <c r="W1" s="249"/>
      <c r="X1" s="249"/>
      <c r="Y1" s="249"/>
      <c r="Z1" s="249"/>
      <c r="AA1" s="249"/>
      <c r="AB1" s="249"/>
      <c r="AC1" s="250"/>
    </row>
    <row r="2" spans="1:36" ht="12.75">
      <c r="A2" s="513" t="s">
        <v>80</v>
      </c>
      <c r="B2" s="513" t="s">
        <v>81</v>
      </c>
      <c r="C2" s="180">
        <v>2009</v>
      </c>
      <c r="D2" s="180">
        <v>2010</v>
      </c>
      <c r="E2" s="181">
        <v>40179</v>
      </c>
      <c r="F2" s="181">
        <v>40210</v>
      </c>
      <c r="G2" s="181">
        <v>40238</v>
      </c>
      <c r="H2" s="181">
        <v>40269</v>
      </c>
      <c r="I2" s="181">
        <v>40299</v>
      </c>
      <c r="J2" s="181">
        <v>40330</v>
      </c>
      <c r="K2" s="181">
        <v>40360</v>
      </c>
      <c r="L2" s="181">
        <v>40391</v>
      </c>
      <c r="M2" s="181">
        <v>40422</v>
      </c>
      <c r="N2" s="181">
        <v>40452</v>
      </c>
      <c r="O2" s="181">
        <v>40483</v>
      </c>
      <c r="P2" s="181">
        <v>40513</v>
      </c>
      <c r="Q2" s="180">
        <v>2011</v>
      </c>
      <c r="R2" s="182">
        <v>40544</v>
      </c>
      <c r="S2" s="182">
        <v>40575</v>
      </c>
      <c r="T2" s="182">
        <v>40603</v>
      </c>
      <c r="U2" s="182">
        <v>40634</v>
      </c>
      <c r="V2" s="182">
        <v>40664</v>
      </c>
      <c r="W2" s="182">
        <v>40695</v>
      </c>
      <c r="X2" s="182">
        <v>40725</v>
      </c>
      <c r="Y2" s="182">
        <v>40756</v>
      </c>
      <c r="Z2" s="182">
        <v>40787</v>
      </c>
      <c r="AA2" s="182">
        <v>40817</v>
      </c>
      <c r="AB2" s="182">
        <v>40848</v>
      </c>
      <c r="AC2" s="182">
        <v>40878</v>
      </c>
      <c r="AD2" s="182">
        <v>40909</v>
      </c>
      <c r="AE2" s="182">
        <v>40940</v>
      </c>
      <c r="AF2" s="182">
        <v>40969</v>
      </c>
      <c r="AG2" s="182">
        <v>41000</v>
      </c>
      <c r="AH2" s="182">
        <v>41030</v>
      </c>
      <c r="AI2" s="182">
        <v>41061</v>
      </c>
      <c r="AJ2" s="182">
        <v>41091</v>
      </c>
    </row>
    <row r="3" spans="1:35" ht="14.25" customHeight="1">
      <c r="A3" s="513"/>
      <c r="B3" s="513"/>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2"/>
      <c r="AF3" s="78"/>
      <c r="AG3" s="78"/>
      <c r="AH3" s="78"/>
      <c r="AI3" s="321"/>
    </row>
    <row r="4" spans="1:35" s="386" customFormat="1" ht="14.25" customHeight="1">
      <c r="A4" s="514" t="s">
        <v>343</v>
      </c>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387"/>
    </row>
    <row r="5" spans="1:46" ht="12.75">
      <c r="A5" s="21">
        <v>22082010</v>
      </c>
      <c r="B5" s="21" t="s">
        <v>70</v>
      </c>
      <c r="C5" s="124">
        <v>76660</v>
      </c>
      <c r="D5" s="124">
        <v>80887</v>
      </c>
      <c r="E5" s="124">
        <v>6905</v>
      </c>
      <c r="F5" s="124">
        <v>3218</v>
      </c>
      <c r="G5" s="124">
        <v>10532</v>
      </c>
      <c r="H5" s="124">
        <v>2208</v>
      </c>
      <c r="I5" s="124">
        <v>4465</v>
      </c>
      <c r="J5" s="124">
        <v>11359</v>
      </c>
      <c r="K5" s="124">
        <v>2370</v>
      </c>
      <c r="L5" s="21">
        <v>92</v>
      </c>
      <c r="M5" s="124">
        <v>5281</v>
      </c>
      <c r="N5" s="124">
        <v>23055</v>
      </c>
      <c r="O5" s="124">
        <v>7975</v>
      </c>
      <c r="P5" s="124">
        <v>3426</v>
      </c>
      <c r="Q5" s="124">
        <v>130310</v>
      </c>
      <c r="R5" s="124">
        <v>15756</v>
      </c>
      <c r="S5" s="124">
        <v>8550</v>
      </c>
      <c r="T5" s="124">
        <v>6990</v>
      </c>
      <c r="U5" s="124">
        <v>10349</v>
      </c>
      <c r="V5" s="124">
        <v>14818</v>
      </c>
      <c r="W5" s="124">
        <v>14287</v>
      </c>
      <c r="X5" s="124">
        <v>168</v>
      </c>
      <c r="Y5" s="124">
        <v>9504</v>
      </c>
      <c r="Z5" s="124">
        <v>10623</v>
      </c>
      <c r="AA5" s="124">
        <v>20992</v>
      </c>
      <c r="AB5" s="124">
        <v>3424</v>
      </c>
      <c r="AC5" s="124">
        <v>14849</v>
      </c>
      <c r="AD5" s="124">
        <v>19790</v>
      </c>
      <c r="AE5" s="124">
        <v>18365</v>
      </c>
      <c r="AF5" s="124">
        <v>32538</v>
      </c>
      <c r="AG5" s="124">
        <v>3958</v>
      </c>
      <c r="AH5" s="124">
        <v>10436</v>
      </c>
      <c r="AI5" s="124">
        <v>8774</v>
      </c>
      <c r="AJ5" s="401">
        <v>17932</v>
      </c>
      <c r="AK5" s="429">
        <v>22082010</v>
      </c>
      <c r="AL5" s="429" t="s">
        <v>70</v>
      </c>
      <c r="AM5" s="429" t="s">
        <v>428</v>
      </c>
      <c r="AN5" s="429" t="s">
        <v>428</v>
      </c>
      <c r="AO5" s="429">
        <v>10436</v>
      </c>
      <c r="AP5" s="429">
        <v>8774</v>
      </c>
      <c r="AQ5" s="429">
        <v>17932</v>
      </c>
      <c r="AR5" s="429">
        <v>68287</v>
      </c>
      <c r="AS5" s="429">
        <v>43454</v>
      </c>
      <c r="AT5" s="429">
        <v>102957</v>
      </c>
    </row>
    <row r="6" spans="1:46" ht="12.75">
      <c r="A6" s="116">
        <v>22085010</v>
      </c>
      <c r="B6" s="116" t="s">
        <v>71</v>
      </c>
      <c r="C6" s="125">
        <v>104421</v>
      </c>
      <c r="D6" s="125">
        <v>122347</v>
      </c>
      <c r="E6" s="125">
        <v>6629</v>
      </c>
      <c r="F6" s="125">
        <v>27144</v>
      </c>
      <c r="G6" s="125">
        <v>3874</v>
      </c>
      <c r="H6" s="125">
        <v>3709</v>
      </c>
      <c r="I6" s="125">
        <v>3342</v>
      </c>
      <c r="J6" s="125">
        <v>5408</v>
      </c>
      <c r="K6" s="125">
        <v>4770</v>
      </c>
      <c r="L6" s="125">
        <v>9594</v>
      </c>
      <c r="M6" s="125">
        <v>22006</v>
      </c>
      <c r="N6" s="125">
        <v>7419</v>
      </c>
      <c r="O6" s="125">
        <v>9468</v>
      </c>
      <c r="P6" s="125">
        <v>18981</v>
      </c>
      <c r="Q6" s="125">
        <v>111404</v>
      </c>
      <c r="R6" s="125">
        <v>2619</v>
      </c>
      <c r="S6" s="116">
        <v>0</v>
      </c>
      <c r="T6" s="116">
        <v>18395</v>
      </c>
      <c r="U6" s="116">
        <v>6642</v>
      </c>
      <c r="V6" s="116">
        <v>3811</v>
      </c>
      <c r="W6" s="116">
        <v>3223</v>
      </c>
      <c r="X6" s="116">
        <v>9409</v>
      </c>
      <c r="Y6" s="125">
        <v>15613</v>
      </c>
      <c r="Z6" s="125">
        <v>1212</v>
      </c>
      <c r="AA6" s="125">
        <v>10834</v>
      </c>
      <c r="AB6" s="125">
        <v>22393</v>
      </c>
      <c r="AC6" s="125">
        <v>17253</v>
      </c>
      <c r="AD6" s="125">
        <v>14077</v>
      </c>
      <c r="AE6" s="125">
        <v>972</v>
      </c>
      <c r="AF6" s="125">
        <v>3960</v>
      </c>
      <c r="AG6" s="125">
        <v>4302</v>
      </c>
      <c r="AH6" s="125">
        <v>4872</v>
      </c>
      <c r="AI6" s="125">
        <v>5885</v>
      </c>
      <c r="AJ6" s="164">
        <v>2385</v>
      </c>
      <c r="AK6" s="429">
        <v>22085010</v>
      </c>
      <c r="AL6" s="429" t="s">
        <v>71</v>
      </c>
      <c r="AM6" s="429" t="s">
        <v>428</v>
      </c>
      <c r="AN6" s="429" t="s">
        <v>428</v>
      </c>
      <c r="AO6" s="429">
        <v>4872</v>
      </c>
      <c r="AP6" s="429">
        <v>5885</v>
      </c>
      <c r="AQ6" s="429">
        <v>2385</v>
      </c>
      <c r="AR6" s="429">
        <v>41215</v>
      </c>
      <c r="AS6" s="429">
        <v>44763</v>
      </c>
      <c r="AT6" s="429">
        <v>11393</v>
      </c>
    </row>
    <row r="7" spans="1:46" ht="12.75">
      <c r="A7" s="116">
        <v>22085020</v>
      </c>
      <c r="B7" s="116" t="s">
        <v>72</v>
      </c>
      <c r="C7" s="125">
        <v>1570</v>
      </c>
      <c r="D7" s="116">
        <v>0</v>
      </c>
      <c r="E7" s="116"/>
      <c r="F7" s="116"/>
      <c r="G7" s="116"/>
      <c r="H7" s="116"/>
      <c r="I7" s="116"/>
      <c r="J7" s="116"/>
      <c r="K7" s="116"/>
      <c r="L7" s="116"/>
      <c r="M7" s="116"/>
      <c r="N7" s="116"/>
      <c r="O7" s="116"/>
      <c r="P7" s="116"/>
      <c r="Q7" s="116">
        <v>1015</v>
      </c>
      <c r="R7" s="116"/>
      <c r="S7" s="116"/>
      <c r="T7" s="116"/>
      <c r="U7" s="116">
        <v>0</v>
      </c>
      <c r="V7" s="116">
        <v>0</v>
      </c>
      <c r="W7" s="116">
        <v>0</v>
      </c>
      <c r="X7" s="116">
        <v>556</v>
      </c>
      <c r="Y7" s="125">
        <v>0</v>
      </c>
      <c r="Z7" s="125">
        <v>459</v>
      </c>
      <c r="AA7" s="125">
        <v>0</v>
      </c>
      <c r="AB7" s="125">
        <v>0</v>
      </c>
      <c r="AC7" s="125"/>
      <c r="AD7" s="125"/>
      <c r="AE7" s="125"/>
      <c r="AF7" s="125">
        <v>0</v>
      </c>
      <c r="AG7" s="125">
        <v>0</v>
      </c>
      <c r="AH7" s="125">
        <v>288</v>
      </c>
      <c r="AI7" s="125">
        <v>1584</v>
      </c>
      <c r="AJ7" s="125">
        <v>372</v>
      </c>
      <c r="AK7" s="164"/>
      <c r="AL7" s="164"/>
      <c r="AM7" s="164"/>
      <c r="AN7" s="164"/>
      <c r="AO7" s="408"/>
      <c r="AP7" s="164"/>
      <c r="AQ7" s="408"/>
      <c r="AR7" s="408"/>
      <c r="AS7" s="164"/>
      <c r="AT7" s="408"/>
    </row>
    <row r="8" spans="1:46" ht="12.75">
      <c r="A8" s="116">
        <v>22087000</v>
      </c>
      <c r="B8" s="116" t="s">
        <v>73</v>
      </c>
      <c r="C8" s="125">
        <v>975288</v>
      </c>
      <c r="D8" s="125">
        <v>1440167</v>
      </c>
      <c r="E8" s="125">
        <v>39476</v>
      </c>
      <c r="F8" s="125">
        <v>35331</v>
      </c>
      <c r="G8" s="125">
        <v>70678</v>
      </c>
      <c r="H8" s="125">
        <v>193416</v>
      </c>
      <c r="I8" s="125">
        <v>137454</v>
      </c>
      <c r="J8" s="125">
        <v>30045</v>
      </c>
      <c r="K8" s="125">
        <v>135852</v>
      </c>
      <c r="L8" s="125">
        <v>139676</v>
      </c>
      <c r="M8" s="125">
        <v>96926</v>
      </c>
      <c r="N8" s="125">
        <v>306660</v>
      </c>
      <c r="O8" s="125">
        <v>197938</v>
      </c>
      <c r="P8" s="125">
        <v>56711</v>
      </c>
      <c r="Q8" s="125">
        <v>1215746.8</v>
      </c>
      <c r="R8" s="125">
        <v>84814</v>
      </c>
      <c r="S8" s="125">
        <v>31779</v>
      </c>
      <c r="T8" s="125">
        <v>178620</v>
      </c>
      <c r="U8" s="125">
        <v>121814</v>
      </c>
      <c r="V8" s="125">
        <v>131398</v>
      </c>
      <c r="W8" s="125">
        <v>98795</v>
      </c>
      <c r="X8" s="125">
        <v>71153</v>
      </c>
      <c r="Y8" s="125">
        <v>128340</v>
      </c>
      <c r="Z8" s="125">
        <v>62264</v>
      </c>
      <c r="AA8" s="125">
        <v>123019</v>
      </c>
      <c r="AB8" s="125">
        <v>102147</v>
      </c>
      <c r="AC8" s="125">
        <v>81603.8</v>
      </c>
      <c r="AD8" s="125">
        <v>80244</v>
      </c>
      <c r="AE8" s="125">
        <v>70634</v>
      </c>
      <c r="AF8" s="125">
        <v>44190</v>
      </c>
      <c r="AG8" s="125">
        <v>72915</v>
      </c>
      <c r="AH8" s="125">
        <v>51849</v>
      </c>
      <c r="AI8" s="125">
        <v>84004</v>
      </c>
      <c r="AJ8" s="125">
        <v>62450</v>
      </c>
      <c r="AK8" s="164"/>
      <c r="AL8" s="164"/>
      <c r="AM8" s="164"/>
      <c r="AN8" s="164"/>
      <c r="AO8" s="164"/>
      <c r="AP8" s="164"/>
      <c r="AQ8" s="164"/>
      <c r="AR8" s="164"/>
      <c r="AS8" s="164"/>
      <c r="AT8" s="164"/>
    </row>
    <row r="9" spans="1:46" ht="12.75">
      <c r="A9" s="116">
        <v>22082090</v>
      </c>
      <c r="B9" s="116" t="s">
        <v>74</v>
      </c>
      <c r="C9" s="125">
        <v>8097</v>
      </c>
      <c r="D9" s="125">
        <v>1807</v>
      </c>
      <c r="E9" s="116">
        <v>0</v>
      </c>
      <c r="F9" s="116">
        <v>921</v>
      </c>
      <c r="G9" s="116">
        <v>42</v>
      </c>
      <c r="H9" s="116">
        <v>87</v>
      </c>
      <c r="I9" s="116">
        <v>2</v>
      </c>
      <c r="J9" s="116">
        <v>0</v>
      </c>
      <c r="K9" s="116">
        <v>424</v>
      </c>
      <c r="L9" s="116">
        <v>132</v>
      </c>
      <c r="M9" s="116">
        <v>100</v>
      </c>
      <c r="N9" s="116">
        <v>0</v>
      </c>
      <c r="O9" s="116">
        <v>97</v>
      </c>
      <c r="P9" s="116">
        <v>0</v>
      </c>
      <c r="Q9" s="116">
        <v>3536.6</v>
      </c>
      <c r="R9" s="116">
        <v>216</v>
      </c>
      <c r="S9" s="116">
        <v>0</v>
      </c>
      <c r="T9" s="116">
        <v>88</v>
      </c>
      <c r="U9" s="116">
        <v>0</v>
      </c>
      <c r="V9" s="116">
        <v>1</v>
      </c>
      <c r="W9" s="116">
        <v>1362</v>
      </c>
      <c r="X9" s="116">
        <v>0</v>
      </c>
      <c r="Y9" s="125">
        <v>60</v>
      </c>
      <c r="Z9" s="125">
        <v>631</v>
      </c>
      <c r="AA9" s="125">
        <v>182</v>
      </c>
      <c r="AB9" s="125">
        <v>282</v>
      </c>
      <c r="AC9" s="125">
        <v>714.6</v>
      </c>
      <c r="AD9" s="125">
        <v>46</v>
      </c>
      <c r="AE9" s="125">
        <v>0</v>
      </c>
      <c r="AF9" s="125">
        <v>168</v>
      </c>
      <c r="AG9" s="125">
        <v>168</v>
      </c>
      <c r="AH9" s="125">
        <v>768</v>
      </c>
      <c r="AI9" s="125">
        <v>300</v>
      </c>
      <c r="AJ9" s="125">
        <v>302</v>
      </c>
      <c r="AK9" s="164"/>
      <c r="AL9" s="164"/>
      <c r="AM9" s="164"/>
      <c r="AN9" s="164"/>
      <c r="AO9" s="408"/>
      <c r="AP9" s="408"/>
      <c r="AQ9" s="408"/>
      <c r="AR9" s="164"/>
      <c r="AS9" s="164"/>
      <c r="AT9" s="164"/>
    </row>
    <row r="10" spans="1:46" ht="12.75" customHeight="1">
      <c r="A10" s="116">
        <v>22089090</v>
      </c>
      <c r="B10" s="116" t="s">
        <v>75</v>
      </c>
      <c r="C10" s="125">
        <v>498774</v>
      </c>
      <c r="D10" s="125">
        <v>452505</v>
      </c>
      <c r="E10" s="125">
        <v>84607</v>
      </c>
      <c r="F10" s="125">
        <v>48116</v>
      </c>
      <c r="G10" s="116">
        <v>678</v>
      </c>
      <c r="H10" s="125">
        <v>75618</v>
      </c>
      <c r="I10" s="125">
        <v>11648</v>
      </c>
      <c r="J10" s="125">
        <v>7153</v>
      </c>
      <c r="K10" s="125">
        <v>55371</v>
      </c>
      <c r="L10" s="125">
        <v>16305</v>
      </c>
      <c r="M10" s="125">
        <v>11610</v>
      </c>
      <c r="N10" s="125">
        <v>35659</v>
      </c>
      <c r="O10" s="125">
        <v>49170</v>
      </c>
      <c r="P10" s="125">
        <v>56565</v>
      </c>
      <c r="Q10" s="125">
        <v>264185</v>
      </c>
      <c r="R10" s="125">
        <v>14823</v>
      </c>
      <c r="S10" s="125">
        <v>22746</v>
      </c>
      <c r="T10" s="125">
        <v>33571</v>
      </c>
      <c r="U10" s="125">
        <v>124</v>
      </c>
      <c r="V10" s="125">
        <v>23136</v>
      </c>
      <c r="W10" s="125">
        <v>69298</v>
      </c>
      <c r="X10" s="125">
        <v>21135</v>
      </c>
      <c r="Y10" s="125">
        <v>32729</v>
      </c>
      <c r="Z10" s="125">
        <v>48</v>
      </c>
      <c r="AA10" s="125">
        <v>22890</v>
      </c>
      <c r="AB10" s="125">
        <v>7896</v>
      </c>
      <c r="AC10" s="125">
        <v>15789</v>
      </c>
      <c r="AD10" s="164">
        <v>16302</v>
      </c>
      <c r="AE10" s="164">
        <v>60842</v>
      </c>
      <c r="AF10" s="164">
        <v>29086</v>
      </c>
      <c r="AG10" s="164">
        <v>26450</v>
      </c>
      <c r="AH10" s="164">
        <v>42565</v>
      </c>
      <c r="AI10" s="164">
        <v>15570</v>
      </c>
      <c r="AJ10" s="164">
        <v>8882</v>
      </c>
      <c r="AK10" s="164"/>
      <c r="AL10" s="164"/>
      <c r="AM10" s="164"/>
      <c r="AN10" s="164"/>
      <c r="AO10" s="164"/>
      <c r="AP10" s="164"/>
      <c r="AQ10" s="164"/>
      <c r="AR10" s="164"/>
      <c r="AS10" s="164"/>
      <c r="AT10" s="164"/>
    </row>
    <row r="11" spans="1:46" ht="12.75">
      <c r="A11" s="116">
        <v>22084000</v>
      </c>
      <c r="B11" s="116" t="s">
        <v>76</v>
      </c>
      <c r="C11" s="125">
        <v>13311316</v>
      </c>
      <c r="D11" s="125">
        <v>15640457</v>
      </c>
      <c r="E11" s="125">
        <v>826596</v>
      </c>
      <c r="F11" s="125">
        <v>958564</v>
      </c>
      <c r="G11" s="125">
        <v>714401</v>
      </c>
      <c r="H11" s="125">
        <v>1002756</v>
      </c>
      <c r="I11" s="125">
        <v>1584833</v>
      </c>
      <c r="J11" s="125">
        <v>1126596</v>
      </c>
      <c r="K11" s="125">
        <v>1321223</v>
      </c>
      <c r="L11" s="125">
        <v>1732184</v>
      </c>
      <c r="M11" s="125">
        <v>1743943</v>
      </c>
      <c r="N11" s="125">
        <v>1454988</v>
      </c>
      <c r="O11" s="125">
        <v>1293973</v>
      </c>
      <c r="P11" s="125">
        <v>1880393</v>
      </c>
      <c r="Q11" s="125">
        <v>16672781.2</v>
      </c>
      <c r="R11" s="125">
        <v>938600</v>
      </c>
      <c r="S11" s="125">
        <v>1134863</v>
      </c>
      <c r="T11" s="125">
        <v>1522064</v>
      </c>
      <c r="U11" s="125">
        <v>1299650</v>
      </c>
      <c r="V11" s="125">
        <v>1374082</v>
      </c>
      <c r="W11" s="125">
        <v>1110613</v>
      </c>
      <c r="X11" s="125">
        <v>1389847</v>
      </c>
      <c r="Y11" s="125">
        <v>1762383</v>
      </c>
      <c r="Z11" s="125">
        <v>1456811</v>
      </c>
      <c r="AA11" s="125">
        <v>1021139</v>
      </c>
      <c r="AB11" s="125">
        <v>1967180</v>
      </c>
      <c r="AC11" s="125">
        <v>1695549.2</v>
      </c>
      <c r="AD11" s="125">
        <v>873746</v>
      </c>
      <c r="AE11" s="125">
        <v>717417</v>
      </c>
      <c r="AF11" s="125">
        <v>1182484</v>
      </c>
      <c r="AG11" s="125">
        <v>927207</v>
      </c>
      <c r="AH11" s="125">
        <v>1122372</v>
      </c>
      <c r="AI11" s="125">
        <v>1698401</v>
      </c>
      <c r="AJ11" s="125">
        <v>853738</v>
      </c>
      <c r="AK11" s="164"/>
      <c r="AL11" s="164"/>
      <c r="AM11" s="164"/>
      <c r="AN11" s="164"/>
      <c r="AO11" s="164"/>
      <c r="AP11" s="164"/>
      <c r="AQ11" s="164"/>
      <c r="AR11" s="164"/>
      <c r="AS11" s="164"/>
      <c r="AT11" s="164"/>
    </row>
    <row r="12" spans="1:46" ht="12.75">
      <c r="A12" s="116">
        <v>22089010</v>
      </c>
      <c r="B12" s="116" t="s">
        <v>77</v>
      </c>
      <c r="C12" s="125">
        <v>997673</v>
      </c>
      <c r="D12" s="125">
        <v>816421</v>
      </c>
      <c r="E12" s="125">
        <v>41985</v>
      </c>
      <c r="F12" s="125">
        <v>17712</v>
      </c>
      <c r="G12" s="125">
        <v>51117</v>
      </c>
      <c r="H12" s="125">
        <v>86714</v>
      </c>
      <c r="I12" s="125">
        <v>78009</v>
      </c>
      <c r="J12" s="125">
        <v>22021</v>
      </c>
      <c r="K12" s="125">
        <v>80554</v>
      </c>
      <c r="L12" s="125">
        <v>59487</v>
      </c>
      <c r="M12" s="125">
        <v>84645</v>
      </c>
      <c r="N12" s="125">
        <v>69307</v>
      </c>
      <c r="O12" s="125">
        <v>91858</v>
      </c>
      <c r="P12" s="125">
        <v>133009</v>
      </c>
      <c r="Q12" s="125">
        <v>858779.8</v>
      </c>
      <c r="R12" s="125">
        <v>54714</v>
      </c>
      <c r="S12" s="125">
        <v>92409</v>
      </c>
      <c r="T12" s="125">
        <v>76587</v>
      </c>
      <c r="U12" s="125">
        <v>59058</v>
      </c>
      <c r="V12" s="125">
        <v>101100</v>
      </c>
      <c r="W12" s="125">
        <v>112293</v>
      </c>
      <c r="X12" s="125">
        <v>42037</v>
      </c>
      <c r="Y12" s="125">
        <v>82536</v>
      </c>
      <c r="Z12" s="125">
        <v>68294</v>
      </c>
      <c r="AA12" s="125">
        <v>61811</v>
      </c>
      <c r="AB12" s="125">
        <v>75392</v>
      </c>
      <c r="AC12" s="125">
        <v>32548.8</v>
      </c>
      <c r="AD12" s="125">
        <v>38016</v>
      </c>
      <c r="AE12" s="125">
        <v>154629</v>
      </c>
      <c r="AF12" s="125">
        <v>36180</v>
      </c>
      <c r="AG12" s="125">
        <v>48204</v>
      </c>
      <c r="AH12" s="125">
        <v>18873</v>
      </c>
      <c r="AI12" s="125">
        <v>56010</v>
      </c>
      <c r="AJ12" s="125">
        <v>26280</v>
      </c>
      <c r="AK12" s="164"/>
      <c r="AL12" s="164"/>
      <c r="AM12" s="164"/>
      <c r="AN12" s="164"/>
      <c r="AO12" s="164"/>
      <c r="AP12" s="164"/>
      <c r="AQ12" s="164"/>
      <c r="AR12" s="164"/>
      <c r="AS12" s="164"/>
      <c r="AT12" s="164"/>
    </row>
    <row r="13" spans="1:46" ht="12.75">
      <c r="A13" s="116">
        <v>22086000</v>
      </c>
      <c r="B13" s="116" t="s">
        <v>78</v>
      </c>
      <c r="C13" s="125">
        <v>1895598</v>
      </c>
      <c r="D13" s="125">
        <v>3169485</v>
      </c>
      <c r="E13" s="125">
        <v>175670</v>
      </c>
      <c r="F13" s="125">
        <v>126020</v>
      </c>
      <c r="G13" s="125">
        <v>126104</v>
      </c>
      <c r="H13" s="125">
        <v>230641</v>
      </c>
      <c r="I13" s="125">
        <v>191834</v>
      </c>
      <c r="J13" s="125">
        <v>272972</v>
      </c>
      <c r="K13" s="125">
        <v>516703</v>
      </c>
      <c r="L13" s="125">
        <v>283861</v>
      </c>
      <c r="M13" s="125">
        <v>181251</v>
      </c>
      <c r="N13" s="125">
        <v>407089</v>
      </c>
      <c r="O13" s="125">
        <v>338682</v>
      </c>
      <c r="P13" s="125">
        <v>318653</v>
      </c>
      <c r="Q13" s="125">
        <v>3236787.8</v>
      </c>
      <c r="R13" s="125">
        <v>181984</v>
      </c>
      <c r="S13" s="125">
        <v>228564</v>
      </c>
      <c r="T13" s="125">
        <v>234176</v>
      </c>
      <c r="U13" s="125">
        <v>236167</v>
      </c>
      <c r="V13" s="125">
        <v>175757</v>
      </c>
      <c r="W13" s="125">
        <v>319420</v>
      </c>
      <c r="X13" s="125">
        <v>335002</v>
      </c>
      <c r="Y13" s="125">
        <v>209523</v>
      </c>
      <c r="Z13" s="125">
        <v>220027</v>
      </c>
      <c r="AA13" s="125">
        <v>356616</v>
      </c>
      <c r="AB13" s="125">
        <v>523428</v>
      </c>
      <c r="AC13" s="125">
        <v>216123.8</v>
      </c>
      <c r="AD13" s="125">
        <v>200999</v>
      </c>
      <c r="AE13" s="125">
        <v>100646</v>
      </c>
      <c r="AF13" s="125">
        <v>214765</v>
      </c>
      <c r="AG13" s="125">
        <v>207505</v>
      </c>
      <c r="AH13" s="125">
        <v>313938</v>
      </c>
      <c r="AI13" s="125">
        <v>263837</v>
      </c>
      <c r="AJ13" s="125">
        <v>159045</v>
      </c>
      <c r="AK13" s="164"/>
      <c r="AL13" s="164"/>
      <c r="AM13" s="164"/>
      <c r="AN13" s="164"/>
      <c r="AO13" s="164"/>
      <c r="AP13" s="164"/>
      <c r="AQ13" s="164"/>
      <c r="AR13" s="164"/>
      <c r="AS13" s="164"/>
      <c r="AT13" s="164"/>
    </row>
    <row r="14" spans="1:46" ht="12.75">
      <c r="A14" s="24">
        <v>22083000</v>
      </c>
      <c r="B14" s="24" t="s">
        <v>79</v>
      </c>
      <c r="C14" s="126">
        <v>12418875</v>
      </c>
      <c r="D14" s="126">
        <v>3897513.5</v>
      </c>
      <c r="E14" s="126">
        <v>89351</v>
      </c>
      <c r="F14" s="126">
        <v>67428</v>
      </c>
      <c r="G14" s="126">
        <v>231265</v>
      </c>
      <c r="H14" s="126">
        <v>407259</v>
      </c>
      <c r="I14" s="126">
        <v>138863</v>
      </c>
      <c r="J14" s="126">
        <v>278061</v>
      </c>
      <c r="K14" s="126">
        <v>299568</v>
      </c>
      <c r="L14" s="126">
        <v>585791</v>
      </c>
      <c r="M14" s="126">
        <v>567752</v>
      </c>
      <c r="N14" s="126">
        <v>691089</v>
      </c>
      <c r="O14" s="126">
        <v>323852</v>
      </c>
      <c r="P14" s="126">
        <v>217229</v>
      </c>
      <c r="Q14" s="126">
        <v>4713661.6</v>
      </c>
      <c r="R14" s="126">
        <v>258696</v>
      </c>
      <c r="S14" s="126">
        <v>209287</v>
      </c>
      <c r="T14" s="126">
        <v>235212</v>
      </c>
      <c r="U14" s="126">
        <v>378704</v>
      </c>
      <c r="V14" s="126">
        <v>286682</v>
      </c>
      <c r="W14" s="126">
        <v>471359</v>
      </c>
      <c r="X14" s="126">
        <v>453879</v>
      </c>
      <c r="Y14" s="126">
        <v>431940</v>
      </c>
      <c r="Z14" s="126">
        <v>285539</v>
      </c>
      <c r="AA14" s="126">
        <v>354433</v>
      </c>
      <c r="AB14" s="126">
        <v>657418</v>
      </c>
      <c r="AC14" s="126">
        <v>690512.6</v>
      </c>
      <c r="AD14" s="126">
        <v>338555</v>
      </c>
      <c r="AE14" s="126">
        <v>186379</v>
      </c>
      <c r="AF14" s="126">
        <v>584626</v>
      </c>
      <c r="AG14" s="126">
        <v>386104</v>
      </c>
      <c r="AH14" s="126">
        <v>545067</v>
      </c>
      <c r="AI14" s="126">
        <v>395467</v>
      </c>
      <c r="AJ14" s="126">
        <v>393925</v>
      </c>
      <c r="AK14" s="164"/>
      <c r="AL14" s="164"/>
      <c r="AM14" s="164"/>
      <c r="AN14" s="164"/>
      <c r="AO14" s="164"/>
      <c r="AP14" s="164"/>
      <c r="AQ14" s="164"/>
      <c r="AR14" s="164"/>
      <c r="AS14" s="164"/>
      <c r="AT14" s="164"/>
    </row>
    <row r="15" spans="1:37" ht="14.25">
      <c r="A15" s="516" t="s">
        <v>344</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J15" s="242"/>
      <c r="AK15" s="242"/>
    </row>
    <row r="16" spans="1:37" ht="14.25">
      <c r="A16" s="21">
        <v>22082010</v>
      </c>
      <c r="B16" s="21" t="s">
        <v>70</v>
      </c>
      <c r="C16" s="124">
        <v>360056</v>
      </c>
      <c r="D16" s="124">
        <v>611508</v>
      </c>
      <c r="E16" s="124">
        <v>79721</v>
      </c>
      <c r="F16" s="124">
        <v>16674</v>
      </c>
      <c r="G16" s="124">
        <v>89154</v>
      </c>
      <c r="H16" s="124">
        <v>15595</v>
      </c>
      <c r="I16" s="124">
        <v>21514</v>
      </c>
      <c r="J16" s="124">
        <v>43723</v>
      </c>
      <c r="K16" s="124">
        <v>26160</v>
      </c>
      <c r="L16" s="21">
        <v>1609</v>
      </c>
      <c r="M16" s="124">
        <v>58985</v>
      </c>
      <c r="N16" s="124">
        <v>140871</v>
      </c>
      <c r="O16" s="124">
        <v>81386</v>
      </c>
      <c r="P16" s="124">
        <v>36111</v>
      </c>
      <c r="Q16" s="124">
        <v>746994</v>
      </c>
      <c r="R16" s="124">
        <v>69210</v>
      </c>
      <c r="S16" s="124">
        <v>29276</v>
      </c>
      <c r="T16" s="124">
        <v>31543</v>
      </c>
      <c r="U16" s="124">
        <v>60193</v>
      </c>
      <c r="V16" s="124">
        <v>146889</v>
      </c>
      <c r="W16" s="124">
        <v>69782</v>
      </c>
      <c r="X16" s="124">
        <v>5025</v>
      </c>
      <c r="Y16" s="124">
        <v>37885</v>
      </c>
      <c r="Z16" s="124">
        <v>89003</v>
      </c>
      <c r="AA16" s="124">
        <v>104687</v>
      </c>
      <c r="AB16" s="124">
        <v>25701</v>
      </c>
      <c r="AC16" s="124">
        <v>77800</v>
      </c>
      <c r="AD16" s="124">
        <v>92811</v>
      </c>
      <c r="AE16" s="124">
        <v>84148</v>
      </c>
      <c r="AF16" s="124">
        <v>253605</v>
      </c>
      <c r="AG16" s="124">
        <v>31906</v>
      </c>
      <c r="AH16" s="124">
        <v>68287</v>
      </c>
      <c r="AI16" s="124">
        <v>43454</v>
      </c>
      <c r="AJ16" s="124">
        <v>102957</v>
      </c>
      <c r="AK16" s="242"/>
    </row>
    <row r="17" spans="1:37" ht="12.75" customHeight="1">
      <c r="A17" s="116">
        <v>22085010</v>
      </c>
      <c r="B17" s="116" t="s">
        <v>71</v>
      </c>
      <c r="C17" s="125">
        <v>444494</v>
      </c>
      <c r="D17" s="125">
        <v>518553</v>
      </c>
      <c r="E17" s="125">
        <v>42442</v>
      </c>
      <c r="F17" s="125">
        <v>93505</v>
      </c>
      <c r="G17" s="125">
        <v>7083</v>
      </c>
      <c r="H17" s="125">
        <v>24162</v>
      </c>
      <c r="I17" s="125">
        <v>8488</v>
      </c>
      <c r="J17" s="125">
        <v>21251</v>
      </c>
      <c r="K17" s="125">
        <v>17193</v>
      </c>
      <c r="L17" s="125">
        <v>47243</v>
      </c>
      <c r="M17" s="125">
        <v>105556</v>
      </c>
      <c r="N17" s="125">
        <v>24642</v>
      </c>
      <c r="O17" s="125">
        <v>34448</v>
      </c>
      <c r="P17" s="125">
        <v>92533</v>
      </c>
      <c r="Q17" s="125">
        <v>553784</v>
      </c>
      <c r="R17" s="125">
        <v>6533</v>
      </c>
      <c r="S17" s="116">
        <v>0</v>
      </c>
      <c r="T17" s="116">
        <v>77275</v>
      </c>
      <c r="U17" s="116">
        <v>27635</v>
      </c>
      <c r="V17" s="116">
        <v>27426</v>
      </c>
      <c r="W17" s="116">
        <v>9087</v>
      </c>
      <c r="X17" s="116">
        <v>63936</v>
      </c>
      <c r="Y17" s="125">
        <v>55640</v>
      </c>
      <c r="Z17" s="125">
        <v>628</v>
      </c>
      <c r="AA17" s="125">
        <v>74844</v>
      </c>
      <c r="AB17" s="125">
        <v>99180</v>
      </c>
      <c r="AC17" s="125">
        <v>111600</v>
      </c>
      <c r="AD17" s="125">
        <v>92588</v>
      </c>
      <c r="AE17" s="125">
        <v>9129</v>
      </c>
      <c r="AF17" s="125">
        <v>43253</v>
      </c>
      <c r="AG17" s="125">
        <v>39804</v>
      </c>
      <c r="AH17" s="125">
        <v>41215</v>
      </c>
      <c r="AI17" s="125">
        <v>44763</v>
      </c>
      <c r="AJ17" s="125">
        <v>11393</v>
      </c>
      <c r="AK17" s="242"/>
    </row>
    <row r="18" spans="1:37" ht="14.25">
      <c r="A18" s="116">
        <v>22085020</v>
      </c>
      <c r="B18" s="116" t="s">
        <v>72</v>
      </c>
      <c r="C18" s="125">
        <v>14171</v>
      </c>
      <c r="D18" s="116">
        <v>0</v>
      </c>
      <c r="E18" s="116"/>
      <c r="F18" s="116"/>
      <c r="G18" s="116"/>
      <c r="H18" s="116"/>
      <c r="I18" s="116"/>
      <c r="J18" s="116"/>
      <c r="K18" s="116"/>
      <c r="L18" s="116"/>
      <c r="M18" s="116"/>
      <c r="N18" s="116"/>
      <c r="O18" s="116"/>
      <c r="P18" s="116"/>
      <c r="Q18" s="116">
        <v>4681</v>
      </c>
      <c r="R18" s="116"/>
      <c r="S18" s="116"/>
      <c r="T18" s="116"/>
      <c r="U18" s="116">
        <v>0</v>
      </c>
      <c r="V18" s="116">
        <v>0</v>
      </c>
      <c r="W18" s="116">
        <v>0</v>
      </c>
      <c r="X18" s="116">
        <v>1285</v>
      </c>
      <c r="Y18" s="125">
        <v>0</v>
      </c>
      <c r="Z18" s="125">
        <v>3396</v>
      </c>
      <c r="AA18" s="125">
        <v>0</v>
      </c>
      <c r="AB18" s="125">
        <v>0</v>
      </c>
      <c r="AC18" s="125">
        <v>0</v>
      </c>
      <c r="AD18" s="125"/>
      <c r="AE18" s="125"/>
      <c r="AF18" s="125">
        <v>0</v>
      </c>
      <c r="AG18" s="125">
        <v>0</v>
      </c>
      <c r="AH18" s="125">
        <v>663</v>
      </c>
      <c r="AI18" s="125">
        <v>3650</v>
      </c>
      <c r="AJ18" s="125">
        <v>859</v>
      </c>
      <c r="AK18" s="242"/>
    </row>
    <row r="19" spans="1:37" ht="14.25">
      <c r="A19" s="116">
        <v>22087000</v>
      </c>
      <c r="B19" s="116" t="s">
        <v>73</v>
      </c>
      <c r="C19" s="125">
        <v>3366183</v>
      </c>
      <c r="D19" s="125">
        <v>5538443</v>
      </c>
      <c r="E19" s="125">
        <v>161087</v>
      </c>
      <c r="F19" s="125">
        <v>137795</v>
      </c>
      <c r="G19" s="125">
        <v>260241</v>
      </c>
      <c r="H19" s="125">
        <v>641064</v>
      </c>
      <c r="I19" s="125">
        <v>492195</v>
      </c>
      <c r="J19" s="125">
        <v>197293</v>
      </c>
      <c r="K19" s="125">
        <v>438667</v>
      </c>
      <c r="L19" s="125">
        <v>502938</v>
      </c>
      <c r="M19" s="125">
        <v>328466</v>
      </c>
      <c r="N19" s="125">
        <v>1470640</v>
      </c>
      <c r="O19" s="125">
        <v>607030</v>
      </c>
      <c r="P19" s="125">
        <v>301022</v>
      </c>
      <c r="Q19" s="125">
        <v>5173770</v>
      </c>
      <c r="R19" s="125">
        <v>235782</v>
      </c>
      <c r="S19" s="125">
        <v>145746</v>
      </c>
      <c r="T19" s="125">
        <v>602373</v>
      </c>
      <c r="U19" s="125">
        <v>480824</v>
      </c>
      <c r="V19" s="125">
        <v>552895</v>
      </c>
      <c r="W19" s="125">
        <v>513500</v>
      </c>
      <c r="X19" s="125">
        <v>300740</v>
      </c>
      <c r="Y19" s="125">
        <v>560894</v>
      </c>
      <c r="Z19" s="125">
        <v>308346</v>
      </c>
      <c r="AA19" s="125">
        <v>665550</v>
      </c>
      <c r="AB19" s="125">
        <v>437420</v>
      </c>
      <c r="AC19" s="125">
        <v>369700</v>
      </c>
      <c r="AD19" s="125">
        <v>381356</v>
      </c>
      <c r="AE19" s="125">
        <v>363696</v>
      </c>
      <c r="AF19" s="125">
        <v>308590</v>
      </c>
      <c r="AG19" s="125">
        <v>298383</v>
      </c>
      <c r="AH19" s="125">
        <v>278773</v>
      </c>
      <c r="AI19" s="125">
        <v>447143</v>
      </c>
      <c r="AJ19" s="125">
        <v>335095</v>
      </c>
      <c r="AK19" s="242"/>
    </row>
    <row r="20" spans="1:36" ht="12.75">
      <c r="A20" s="116">
        <v>22082090</v>
      </c>
      <c r="B20" s="116" t="s">
        <v>74</v>
      </c>
      <c r="C20" s="125">
        <v>61878</v>
      </c>
      <c r="D20" s="125">
        <v>30309</v>
      </c>
      <c r="E20" s="116">
        <v>0</v>
      </c>
      <c r="F20" s="116">
        <v>15598</v>
      </c>
      <c r="G20" s="116">
        <v>423</v>
      </c>
      <c r="H20" s="116">
        <v>1227</v>
      </c>
      <c r="I20" s="116">
        <v>188</v>
      </c>
      <c r="J20" s="116">
        <v>0</v>
      </c>
      <c r="K20" s="116">
        <v>7953</v>
      </c>
      <c r="L20" s="116">
        <v>2452</v>
      </c>
      <c r="M20" s="116">
        <v>978</v>
      </c>
      <c r="N20" s="116">
        <v>0</v>
      </c>
      <c r="O20" s="116">
        <v>1488</v>
      </c>
      <c r="P20" s="116">
        <v>0</v>
      </c>
      <c r="Q20" s="125">
        <v>83156</v>
      </c>
      <c r="R20" s="125">
        <v>2705</v>
      </c>
      <c r="S20" s="116">
        <v>0</v>
      </c>
      <c r="T20" s="116">
        <v>979</v>
      </c>
      <c r="U20" s="116">
        <v>0</v>
      </c>
      <c r="V20" s="116">
        <v>591</v>
      </c>
      <c r="W20" s="116">
        <v>5054</v>
      </c>
      <c r="X20" s="116">
        <v>0</v>
      </c>
      <c r="Y20" s="125">
        <v>889</v>
      </c>
      <c r="Z20" s="125">
        <v>23180</v>
      </c>
      <c r="AA20" s="125">
        <v>2565</v>
      </c>
      <c r="AB20" s="125">
        <v>19893</v>
      </c>
      <c r="AC20" s="125">
        <v>27300</v>
      </c>
      <c r="AD20" s="125">
        <v>598</v>
      </c>
      <c r="AE20" s="125">
        <v>0</v>
      </c>
      <c r="AF20" s="125">
        <v>5981</v>
      </c>
      <c r="AG20" s="125">
        <v>4246</v>
      </c>
      <c r="AH20" s="125">
        <v>24215</v>
      </c>
      <c r="AI20" s="125">
        <v>5723</v>
      </c>
      <c r="AJ20" s="125">
        <v>5418</v>
      </c>
    </row>
    <row r="21" spans="1:36" ht="12.75">
      <c r="A21" s="116">
        <v>22089090</v>
      </c>
      <c r="B21" s="116" t="s">
        <v>75</v>
      </c>
      <c r="C21" s="125">
        <v>1294235</v>
      </c>
      <c r="D21" s="125">
        <v>1186210</v>
      </c>
      <c r="E21" s="125">
        <v>173047</v>
      </c>
      <c r="F21" s="125">
        <v>58692</v>
      </c>
      <c r="G21" s="116">
        <v>2949</v>
      </c>
      <c r="H21" s="125">
        <v>139865</v>
      </c>
      <c r="I21" s="125">
        <v>71405</v>
      </c>
      <c r="J21" s="125">
        <v>39540</v>
      </c>
      <c r="K21" s="125">
        <v>214394</v>
      </c>
      <c r="L21" s="125">
        <v>47246</v>
      </c>
      <c r="M21" s="125">
        <v>33024</v>
      </c>
      <c r="N21" s="125">
        <v>161064</v>
      </c>
      <c r="O21" s="125">
        <v>86186</v>
      </c>
      <c r="P21" s="125">
        <v>158792</v>
      </c>
      <c r="Q21" s="125">
        <v>977214</v>
      </c>
      <c r="R21" s="125">
        <v>68362</v>
      </c>
      <c r="S21" s="125">
        <v>78759</v>
      </c>
      <c r="T21" s="125">
        <v>128111</v>
      </c>
      <c r="U21" s="125">
        <v>2811</v>
      </c>
      <c r="V21" s="125">
        <v>78004</v>
      </c>
      <c r="W21" s="125">
        <v>140757</v>
      </c>
      <c r="X21" s="125">
        <v>107157</v>
      </c>
      <c r="Y21" s="125">
        <v>142915</v>
      </c>
      <c r="Z21" s="125">
        <v>529</v>
      </c>
      <c r="AA21" s="125">
        <v>111257</v>
      </c>
      <c r="AB21" s="125">
        <v>33152</v>
      </c>
      <c r="AC21" s="125">
        <v>85400</v>
      </c>
      <c r="AD21" s="164">
        <v>78293</v>
      </c>
      <c r="AE21" s="164">
        <v>132044</v>
      </c>
      <c r="AF21" s="164">
        <v>111596</v>
      </c>
      <c r="AG21" s="164">
        <v>96861</v>
      </c>
      <c r="AH21" s="164">
        <v>218377</v>
      </c>
      <c r="AI21" s="164">
        <v>98736</v>
      </c>
      <c r="AJ21" s="164">
        <v>62148</v>
      </c>
    </row>
    <row r="22" spans="1:37" ht="12.75" customHeight="1">
      <c r="A22" s="116">
        <v>22084000</v>
      </c>
      <c r="B22" s="116" t="s">
        <v>76</v>
      </c>
      <c r="C22" s="125">
        <v>38284342</v>
      </c>
      <c r="D22" s="125">
        <v>46450309</v>
      </c>
      <c r="E22" s="125">
        <v>2217568</v>
      </c>
      <c r="F22" s="125">
        <v>2842530</v>
      </c>
      <c r="G22" s="125">
        <v>2331123</v>
      </c>
      <c r="H22" s="125">
        <v>2862092</v>
      </c>
      <c r="I22" s="125">
        <v>4582519</v>
      </c>
      <c r="J22" s="125">
        <v>3135354</v>
      </c>
      <c r="K22" s="125">
        <v>3879323</v>
      </c>
      <c r="L22" s="125">
        <v>4983391</v>
      </c>
      <c r="M22" s="125">
        <v>5180267</v>
      </c>
      <c r="N22" s="125">
        <v>4451307</v>
      </c>
      <c r="O22" s="125">
        <v>4122276</v>
      </c>
      <c r="P22" s="125">
        <v>5862553</v>
      </c>
      <c r="Q22" s="125">
        <v>54140941</v>
      </c>
      <c r="R22" s="125">
        <v>3529725</v>
      </c>
      <c r="S22" s="125">
        <v>3600807</v>
      </c>
      <c r="T22" s="125">
        <v>4471111</v>
      </c>
      <c r="U22" s="125">
        <v>4026910</v>
      </c>
      <c r="V22" s="125">
        <v>4248629</v>
      </c>
      <c r="W22" s="125">
        <v>3538809</v>
      </c>
      <c r="X22" s="125">
        <v>5097150</v>
      </c>
      <c r="Y22" s="125">
        <v>5645051</v>
      </c>
      <c r="Z22" s="125">
        <v>4895784</v>
      </c>
      <c r="AA22" s="125">
        <v>3328100</v>
      </c>
      <c r="AB22" s="125">
        <v>6506665</v>
      </c>
      <c r="AC22" s="125">
        <v>5252200</v>
      </c>
      <c r="AD22" s="125">
        <v>2957723</v>
      </c>
      <c r="AE22" s="125">
        <v>2274232</v>
      </c>
      <c r="AF22" s="125">
        <v>4132670</v>
      </c>
      <c r="AG22" s="125">
        <v>3298339</v>
      </c>
      <c r="AH22" s="125">
        <v>3599380</v>
      </c>
      <c r="AI22" s="125">
        <v>5225116</v>
      </c>
      <c r="AJ22" s="125">
        <v>3031409</v>
      </c>
      <c r="AK22" s="244"/>
    </row>
    <row r="23" spans="1:37" ht="14.25">
      <c r="A23" s="116">
        <v>22089010</v>
      </c>
      <c r="B23" s="116" t="s">
        <v>77</v>
      </c>
      <c r="C23" s="125">
        <v>1719865</v>
      </c>
      <c r="D23" s="125">
        <v>3099217</v>
      </c>
      <c r="E23" s="125">
        <v>163802</v>
      </c>
      <c r="F23" s="125">
        <v>71131</v>
      </c>
      <c r="G23" s="125">
        <v>214854</v>
      </c>
      <c r="H23" s="125">
        <v>284424</v>
      </c>
      <c r="I23" s="125">
        <v>256224</v>
      </c>
      <c r="J23" s="125">
        <v>80015</v>
      </c>
      <c r="K23" s="125">
        <v>280280</v>
      </c>
      <c r="L23" s="125">
        <v>262487</v>
      </c>
      <c r="M23" s="125">
        <v>296043</v>
      </c>
      <c r="N23" s="125">
        <v>263155</v>
      </c>
      <c r="O23" s="125">
        <v>374926</v>
      </c>
      <c r="P23" s="125">
        <v>551870</v>
      </c>
      <c r="Q23" s="125">
        <v>3288222</v>
      </c>
      <c r="R23" s="125">
        <v>198369</v>
      </c>
      <c r="S23" s="125">
        <v>357478</v>
      </c>
      <c r="T23" s="125">
        <v>288469</v>
      </c>
      <c r="U23" s="125">
        <v>210459</v>
      </c>
      <c r="V23" s="125">
        <v>338388</v>
      </c>
      <c r="W23" s="125">
        <v>470504</v>
      </c>
      <c r="X23" s="125">
        <v>164270</v>
      </c>
      <c r="Y23" s="125">
        <v>284193</v>
      </c>
      <c r="Z23" s="125">
        <v>264199</v>
      </c>
      <c r="AA23" s="125">
        <v>243712</v>
      </c>
      <c r="AB23" s="125">
        <v>334481</v>
      </c>
      <c r="AC23" s="125">
        <v>133700</v>
      </c>
      <c r="AD23" s="125">
        <v>187023</v>
      </c>
      <c r="AE23" s="125">
        <v>102134</v>
      </c>
      <c r="AF23" s="125">
        <v>153457</v>
      </c>
      <c r="AG23" s="125">
        <v>197722</v>
      </c>
      <c r="AH23" s="125">
        <v>80196</v>
      </c>
      <c r="AI23" s="125">
        <v>234222</v>
      </c>
      <c r="AJ23" s="125">
        <v>94084</v>
      </c>
      <c r="AK23" s="244"/>
    </row>
    <row r="24" spans="1:37" ht="14.25">
      <c r="A24" s="116">
        <v>22086000</v>
      </c>
      <c r="B24" s="116" t="s">
        <v>78</v>
      </c>
      <c r="C24" s="125">
        <v>6014712</v>
      </c>
      <c r="D24" s="125">
        <v>9253515</v>
      </c>
      <c r="E24" s="125">
        <v>617237</v>
      </c>
      <c r="F24" s="125">
        <v>409299</v>
      </c>
      <c r="G24" s="125">
        <v>338452</v>
      </c>
      <c r="H24" s="125">
        <v>632259</v>
      </c>
      <c r="I24" s="125">
        <v>549733</v>
      </c>
      <c r="J24" s="125">
        <v>671807</v>
      </c>
      <c r="K24" s="125">
        <v>1489914</v>
      </c>
      <c r="L24" s="125">
        <v>788199</v>
      </c>
      <c r="M24" s="125">
        <v>627148</v>
      </c>
      <c r="N24" s="125">
        <v>1232058</v>
      </c>
      <c r="O24" s="125">
        <v>1032067</v>
      </c>
      <c r="P24" s="125">
        <v>865336</v>
      </c>
      <c r="Q24" s="125">
        <v>11326113</v>
      </c>
      <c r="R24" s="125">
        <v>718686</v>
      </c>
      <c r="S24" s="125">
        <v>692172</v>
      </c>
      <c r="T24" s="125">
        <v>709427</v>
      </c>
      <c r="U24" s="125">
        <v>680293</v>
      </c>
      <c r="V24" s="125">
        <v>657573</v>
      </c>
      <c r="W24" s="125">
        <v>1233696</v>
      </c>
      <c r="X24" s="125">
        <v>1281307</v>
      </c>
      <c r="Y24" s="125">
        <v>673794</v>
      </c>
      <c r="Z24" s="125">
        <v>824219</v>
      </c>
      <c r="AA24" s="125">
        <v>1184680</v>
      </c>
      <c r="AB24" s="125">
        <v>1906666</v>
      </c>
      <c r="AC24" s="125">
        <v>763600</v>
      </c>
      <c r="AD24" s="125">
        <v>711516</v>
      </c>
      <c r="AE24" s="125">
        <v>446497</v>
      </c>
      <c r="AF24" s="125">
        <v>871407</v>
      </c>
      <c r="AG24" s="125">
        <v>860945</v>
      </c>
      <c r="AH24" s="125">
        <v>1301830</v>
      </c>
      <c r="AI24" s="125">
        <v>864096</v>
      </c>
      <c r="AJ24" s="125">
        <v>697739</v>
      </c>
      <c r="AK24" s="244"/>
    </row>
    <row r="25" spans="1:37" ht="12.75">
      <c r="A25" s="24">
        <v>22083000</v>
      </c>
      <c r="B25" s="24" t="s">
        <v>79</v>
      </c>
      <c r="C25" s="126">
        <v>19784158</v>
      </c>
      <c r="D25" s="126">
        <v>21967276</v>
      </c>
      <c r="E25" s="126">
        <v>334875</v>
      </c>
      <c r="F25" s="126">
        <v>315615</v>
      </c>
      <c r="G25" s="126">
        <v>1039867</v>
      </c>
      <c r="H25" s="126">
        <v>2438959</v>
      </c>
      <c r="I25" s="126">
        <v>772837</v>
      </c>
      <c r="J25" s="126">
        <v>1479690</v>
      </c>
      <c r="K25" s="126">
        <v>1543715</v>
      </c>
      <c r="L25" s="126">
        <v>2808349</v>
      </c>
      <c r="M25" s="126">
        <v>3607489</v>
      </c>
      <c r="N25" s="126">
        <v>4334561</v>
      </c>
      <c r="O25" s="126">
        <v>1764418</v>
      </c>
      <c r="P25" s="126">
        <v>1526894</v>
      </c>
      <c r="Q25" s="126">
        <v>29167565</v>
      </c>
      <c r="R25" s="126">
        <v>1345423</v>
      </c>
      <c r="S25" s="126">
        <v>1490557</v>
      </c>
      <c r="T25" s="126">
        <v>1147557</v>
      </c>
      <c r="U25" s="126">
        <v>2565660</v>
      </c>
      <c r="V25" s="126">
        <v>1946644</v>
      </c>
      <c r="W25" s="126">
        <v>2912480</v>
      </c>
      <c r="X25" s="126">
        <v>2578878</v>
      </c>
      <c r="Y25" s="126">
        <v>2444649</v>
      </c>
      <c r="Z25" s="126">
        <v>2146304</v>
      </c>
      <c r="AA25" s="126">
        <v>2324998</v>
      </c>
      <c r="AB25" s="126">
        <v>4413215</v>
      </c>
      <c r="AC25" s="126">
        <v>3851200</v>
      </c>
      <c r="AD25" s="126">
        <v>2032035</v>
      </c>
      <c r="AE25" s="126">
        <v>1134694</v>
      </c>
      <c r="AF25" s="126">
        <v>4031502</v>
      </c>
      <c r="AG25" s="126">
        <v>2548539</v>
      </c>
      <c r="AH25" s="126">
        <v>3671458</v>
      </c>
      <c r="AI25" s="126">
        <v>2759799</v>
      </c>
      <c r="AJ25" s="126">
        <v>2329073</v>
      </c>
      <c r="AK25" s="241"/>
    </row>
    <row r="26" spans="1:34" ht="12.75">
      <c r="A26" s="516" t="s">
        <v>345</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row>
    <row r="27" spans="1:36" ht="12.75">
      <c r="A27" s="21">
        <v>22082010</v>
      </c>
      <c r="B27" s="21" t="s">
        <v>70</v>
      </c>
      <c r="C27" s="127">
        <f aca="true" t="shared" si="0" ref="C27:AC27">C16/C5</f>
        <v>4.696791025306548</v>
      </c>
      <c r="D27" s="127">
        <f t="shared" si="0"/>
        <v>7.560028187471411</v>
      </c>
      <c r="E27" s="127">
        <f t="shared" si="0"/>
        <v>11.5454018826937</v>
      </c>
      <c r="F27" s="127">
        <f t="shared" si="0"/>
        <v>5.1814791796146675</v>
      </c>
      <c r="G27" s="127">
        <f t="shared" si="0"/>
        <v>8.465058868211166</v>
      </c>
      <c r="H27" s="127">
        <f t="shared" si="0"/>
        <v>7.062952898550725</v>
      </c>
      <c r="I27" s="127">
        <f t="shared" si="0"/>
        <v>4.818365061590145</v>
      </c>
      <c r="J27" s="127">
        <f t="shared" si="0"/>
        <v>3.8491944713443087</v>
      </c>
      <c r="K27" s="127">
        <f t="shared" si="0"/>
        <v>11.037974683544304</v>
      </c>
      <c r="L27" s="127">
        <f t="shared" si="0"/>
        <v>17.48913043478261</v>
      </c>
      <c r="M27" s="127">
        <f t="shared" si="0"/>
        <v>11.16928612005302</v>
      </c>
      <c r="N27" s="127">
        <f t="shared" si="0"/>
        <v>6.11021470396877</v>
      </c>
      <c r="O27" s="127">
        <f t="shared" si="0"/>
        <v>10.205141065830722</v>
      </c>
      <c r="P27" s="127">
        <f t="shared" si="0"/>
        <v>10.540280210157619</v>
      </c>
      <c r="Q27" s="127">
        <f>Q16/Q5</f>
        <v>5.732438032384314</v>
      </c>
      <c r="R27" s="127">
        <f t="shared" si="0"/>
        <v>4.3926123381568924</v>
      </c>
      <c r="S27" s="127">
        <f t="shared" si="0"/>
        <v>3.424093567251462</v>
      </c>
      <c r="T27" s="127">
        <f t="shared" si="0"/>
        <v>4.512589413447783</v>
      </c>
      <c r="U27" s="127">
        <f t="shared" si="0"/>
        <v>5.816310754662286</v>
      </c>
      <c r="V27" s="127">
        <f t="shared" si="0"/>
        <v>9.912876231610204</v>
      </c>
      <c r="W27" s="127">
        <f t="shared" si="0"/>
        <v>4.884300412962833</v>
      </c>
      <c r="X27" s="127">
        <f t="shared" si="0"/>
        <v>29.910714285714285</v>
      </c>
      <c r="Y27" s="127">
        <f t="shared" si="0"/>
        <v>3.98621632996633</v>
      </c>
      <c r="Z27" s="127">
        <f t="shared" si="0"/>
        <v>8.3783300385955</v>
      </c>
      <c r="AA27" s="127">
        <f t="shared" si="0"/>
        <v>4.986995045731708</v>
      </c>
      <c r="AB27" s="127">
        <f t="shared" si="0"/>
        <v>7.506133177570093</v>
      </c>
      <c r="AC27" s="127">
        <f t="shared" si="0"/>
        <v>5.239410061283588</v>
      </c>
      <c r="AD27" s="127">
        <f aca="true" t="shared" si="1" ref="AD27:AD36">AD16/AD5</f>
        <v>4.689792824658919</v>
      </c>
      <c r="AE27" s="127">
        <f aca="true" t="shared" si="2" ref="AE27:AG28">AE16/AE5</f>
        <v>4.5819765858970865</v>
      </c>
      <c r="AF27" s="127">
        <f t="shared" si="2"/>
        <v>7.794117647058823</v>
      </c>
      <c r="AG27" s="127">
        <f t="shared" si="2"/>
        <v>8.061141990904497</v>
      </c>
      <c r="AH27" s="127">
        <f aca="true" t="shared" si="3" ref="AH27:AI36">AH16/AH5</f>
        <v>6.543407435799157</v>
      </c>
      <c r="AI27" s="127">
        <f t="shared" si="3"/>
        <v>4.952587189423296</v>
      </c>
      <c r="AJ27" s="127">
        <f>AJ16/AJ5</f>
        <v>5.741523533348205</v>
      </c>
    </row>
    <row r="28" spans="1:37" ht="12.75" customHeight="1">
      <c r="A28" s="116">
        <v>22085010</v>
      </c>
      <c r="B28" s="116" t="s">
        <v>71</v>
      </c>
      <c r="C28" s="128">
        <f aca="true" t="shared" si="4" ref="C28:R28">C17/C6</f>
        <v>4.256749121345323</v>
      </c>
      <c r="D28" s="128">
        <f t="shared" si="4"/>
        <v>4.238379363613329</v>
      </c>
      <c r="E28" s="128">
        <f t="shared" si="4"/>
        <v>6.4024739779755615</v>
      </c>
      <c r="F28" s="128">
        <f t="shared" si="4"/>
        <v>3.4447760094311817</v>
      </c>
      <c r="G28" s="128">
        <f t="shared" si="4"/>
        <v>1.828342798141456</v>
      </c>
      <c r="H28" s="128">
        <f t="shared" si="4"/>
        <v>6.514424373146401</v>
      </c>
      <c r="I28" s="128">
        <f t="shared" si="4"/>
        <v>2.539796529024536</v>
      </c>
      <c r="J28" s="128">
        <f t="shared" si="4"/>
        <v>3.9295488165680474</v>
      </c>
      <c r="K28" s="128">
        <f t="shared" si="4"/>
        <v>3.6044025157232706</v>
      </c>
      <c r="L28" s="128">
        <f t="shared" si="4"/>
        <v>4.924223473003961</v>
      </c>
      <c r="M28" s="128">
        <f t="shared" si="4"/>
        <v>4.796691811324184</v>
      </c>
      <c r="N28" s="128">
        <f t="shared" si="4"/>
        <v>3.321471896482006</v>
      </c>
      <c r="O28" s="128">
        <f t="shared" si="4"/>
        <v>3.6383607942543303</v>
      </c>
      <c r="P28" s="128">
        <f t="shared" si="4"/>
        <v>4.875032927664507</v>
      </c>
      <c r="Q28" s="128">
        <f t="shared" si="4"/>
        <v>4.970952569028042</v>
      </c>
      <c r="R28" s="128">
        <f t="shared" si="4"/>
        <v>2.4944635357006493</v>
      </c>
      <c r="S28" s="128"/>
      <c r="T28" s="128">
        <f aca="true" t="shared" si="5" ref="T28:AC28">T17/T6</f>
        <v>4.200869801576515</v>
      </c>
      <c r="U28" s="128">
        <f t="shared" si="5"/>
        <v>4.16064438422162</v>
      </c>
      <c r="V28" s="128">
        <f t="shared" si="5"/>
        <v>7.19653634216741</v>
      </c>
      <c r="W28" s="128">
        <f t="shared" si="5"/>
        <v>2.8194228979211915</v>
      </c>
      <c r="X28" s="128">
        <f t="shared" si="5"/>
        <v>6.7951960888511</v>
      </c>
      <c r="Y28" s="128">
        <f t="shared" si="5"/>
        <v>3.563696919233972</v>
      </c>
      <c r="Z28" s="128">
        <f t="shared" si="5"/>
        <v>0.5181518151815182</v>
      </c>
      <c r="AA28" s="128">
        <f t="shared" si="5"/>
        <v>6.908251799889237</v>
      </c>
      <c r="AB28" s="128">
        <f t="shared" si="5"/>
        <v>4.429062653507793</v>
      </c>
      <c r="AC28" s="128">
        <f t="shared" si="5"/>
        <v>6.4684402712571725</v>
      </c>
      <c r="AD28" s="128">
        <f t="shared" si="1"/>
        <v>6.57725367620942</v>
      </c>
      <c r="AE28" s="128">
        <f t="shared" si="2"/>
        <v>9.391975308641975</v>
      </c>
      <c r="AF28" s="128">
        <f t="shared" si="2"/>
        <v>10.922474747474748</v>
      </c>
      <c r="AG28" s="128">
        <f t="shared" si="2"/>
        <v>9.252440725244073</v>
      </c>
      <c r="AH28" s="128">
        <f t="shared" si="3"/>
        <v>8.45956486042693</v>
      </c>
      <c r="AI28" s="128">
        <f aca="true" t="shared" si="6" ref="AI28:AJ36">AI17/AI6</f>
        <v>7.606287170773152</v>
      </c>
      <c r="AJ28" s="128">
        <f t="shared" si="6"/>
        <v>4.7769392033542974</v>
      </c>
      <c r="AK28" s="239"/>
    </row>
    <row r="29" spans="1:37" ht="12.75" customHeight="1">
      <c r="A29" s="116">
        <v>22085020</v>
      </c>
      <c r="B29" s="116" t="s">
        <v>72</v>
      </c>
      <c r="C29" s="128">
        <f aca="true" t="shared" si="7" ref="C29:C36">C18/C7</f>
        <v>9.026114649681528</v>
      </c>
      <c r="D29" s="128"/>
      <c r="E29" s="128"/>
      <c r="F29" s="128"/>
      <c r="G29" s="128"/>
      <c r="H29" s="128"/>
      <c r="I29" s="128"/>
      <c r="J29" s="128"/>
      <c r="K29" s="128"/>
      <c r="L29" s="128"/>
      <c r="M29" s="128"/>
      <c r="N29" s="128"/>
      <c r="O29" s="128"/>
      <c r="P29" s="128"/>
      <c r="Q29" s="128">
        <f>Q18/Q7</f>
        <v>4.611822660098523</v>
      </c>
      <c r="R29" s="128"/>
      <c r="S29" s="128"/>
      <c r="T29" s="128"/>
      <c r="U29" s="128"/>
      <c r="V29" s="128"/>
      <c r="W29" s="128"/>
      <c r="X29" s="128">
        <f>X18/X7</f>
        <v>2.3111510791366907</v>
      </c>
      <c r="Y29" s="128"/>
      <c r="Z29" s="128">
        <f aca="true" t="shared" si="8" ref="Z29:Z36">Z18/Z7</f>
        <v>7.398692810457517</v>
      </c>
      <c r="AA29" s="128"/>
      <c r="AB29" s="128"/>
      <c r="AC29" s="128"/>
      <c r="AD29" s="128"/>
      <c r="AE29" s="128"/>
      <c r="AF29" s="128"/>
      <c r="AG29" s="128"/>
      <c r="AH29" s="128">
        <f t="shared" si="3"/>
        <v>2.3020833333333335</v>
      </c>
      <c r="AI29" s="128">
        <f t="shared" si="6"/>
        <v>2.3042929292929295</v>
      </c>
      <c r="AJ29" s="128">
        <f t="shared" si="6"/>
        <v>2.3091397849462365</v>
      </c>
      <c r="AK29" s="241"/>
    </row>
    <row r="30" spans="1:36" ht="12.75">
      <c r="A30" s="116">
        <v>22087000</v>
      </c>
      <c r="B30" s="116" t="s">
        <v>73</v>
      </c>
      <c r="C30" s="128">
        <f t="shared" si="7"/>
        <v>3.4514758717425007</v>
      </c>
      <c r="D30" s="128">
        <f aca="true" t="shared" si="9" ref="D30:W30">D19/D8</f>
        <v>3.845694978429585</v>
      </c>
      <c r="E30" s="128">
        <f t="shared" si="9"/>
        <v>4.080631269632182</v>
      </c>
      <c r="F30" s="128">
        <f t="shared" si="9"/>
        <v>3.9001160453992245</v>
      </c>
      <c r="G30" s="128">
        <f t="shared" si="9"/>
        <v>3.6820651404963356</v>
      </c>
      <c r="H30" s="128">
        <f t="shared" si="9"/>
        <v>3.314431070852463</v>
      </c>
      <c r="I30" s="128">
        <f t="shared" si="9"/>
        <v>3.5807979396743637</v>
      </c>
      <c r="J30" s="128">
        <f t="shared" si="9"/>
        <v>6.566583458146114</v>
      </c>
      <c r="K30" s="128">
        <f t="shared" si="9"/>
        <v>3.2290065659688483</v>
      </c>
      <c r="L30" s="128">
        <f t="shared" si="9"/>
        <v>3.6007474440848823</v>
      </c>
      <c r="M30" s="128">
        <f t="shared" si="9"/>
        <v>3.388832717743433</v>
      </c>
      <c r="N30" s="128">
        <f t="shared" si="9"/>
        <v>4.795669471075458</v>
      </c>
      <c r="O30" s="128">
        <f t="shared" si="9"/>
        <v>3.066768382018612</v>
      </c>
      <c r="P30" s="128">
        <f t="shared" si="9"/>
        <v>5.30800021159916</v>
      </c>
      <c r="Q30" s="128">
        <f t="shared" si="9"/>
        <v>4.255631188994287</v>
      </c>
      <c r="R30" s="128">
        <f t="shared" si="9"/>
        <v>2.779989152734218</v>
      </c>
      <c r="S30" s="128">
        <f t="shared" si="9"/>
        <v>4.586236193712829</v>
      </c>
      <c r="T30" s="128">
        <f t="shared" si="9"/>
        <v>3.3723715149479343</v>
      </c>
      <c r="U30" s="128">
        <f t="shared" si="9"/>
        <v>3.947198187400463</v>
      </c>
      <c r="V30" s="128">
        <f t="shared" si="9"/>
        <v>4.2077885508150805</v>
      </c>
      <c r="W30" s="128">
        <f t="shared" si="9"/>
        <v>5.197631459081937</v>
      </c>
      <c r="X30" s="128">
        <f>X19/X8</f>
        <v>4.226666479277051</v>
      </c>
      <c r="Y30" s="128">
        <f aca="true" t="shared" si="10" ref="Y30:Y36">Y19/Y8</f>
        <v>4.370375564905719</v>
      </c>
      <c r="Z30" s="128">
        <f t="shared" si="8"/>
        <v>4.952235641783374</v>
      </c>
      <c r="AA30" s="128">
        <f aca="true" t="shared" si="11" ref="AA30:AC36">AA19/AA8</f>
        <v>5.410139897089068</v>
      </c>
      <c r="AB30" s="128">
        <f t="shared" si="11"/>
        <v>4.282259880368488</v>
      </c>
      <c r="AC30" s="128">
        <f t="shared" si="11"/>
        <v>4.530426279168372</v>
      </c>
      <c r="AD30" s="128">
        <f t="shared" si="1"/>
        <v>4.752455012212751</v>
      </c>
      <c r="AE30" s="128">
        <f>AE19/AE8</f>
        <v>5.1490217175864315</v>
      </c>
      <c r="AF30" s="128">
        <f>AF19/AF8</f>
        <v>6.983254129893641</v>
      </c>
      <c r="AG30" s="128">
        <f>AG19/AG8</f>
        <v>4.092203250360008</v>
      </c>
      <c r="AH30" s="128">
        <f t="shared" si="3"/>
        <v>5.376632143339312</v>
      </c>
      <c r="AI30" s="128">
        <f t="shared" si="6"/>
        <v>5.322877482024666</v>
      </c>
      <c r="AJ30" s="128">
        <f t="shared" si="6"/>
        <v>5.3658126501200964</v>
      </c>
    </row>
    <row r="31" spans="1:36" ht="12.75">
      <c r="A31" s="116">
        <v>22082090</v>
      </c>
      <c r="B31" s="116" t="s">
        <v>74</v>
      </c>
      <c r="C31" s="128">
        <f t="shared" si="7"/>
        <v>7.642089662838088</v>
      </c>
      <c r="D31" s="128">
        <f aca="true" t="shared" si="12" ref="D31:D36">D20/D9</f>
        <v>16.77310459324848</v>
      </c>
      <c r="E31" s="128"/>
      <c r="F31" s="128">
        <f aca="true" t="shared" si="13" ref="F31:I36">F20/F9</f>
        <v>16.935939196525517</v>
      </c>
      <c r="G31" s="128">
        <f t="shared" si="13"/>
        <v>10.071428571428571</v>
      </c>
      <c r="H31" s="128">
        <f t="shared" si="13"/>
        <v>14.10344827586207</v>
      </c>
      <c r="I31" s="128">
        <f t="shared" si="13"/>
        <v>94</v>
      </c>
      <c r="J31" s="128"/>
      <c r="K31" s="128">
        <f aca="true" t="shared" si="14" ref="K31:M36">K20/K9</f>
        <v>18.757075471698112</v>
      </c>
      <c r="L31" s="128">
        <f t="shared" si="14"/>
        <v>18.575757575757574</v>
      </c>
      <c r="M31" s="128">
        <f t="shared" si="14"/>
        <v>9.78</v>
      </c>
      <c r="N31" s="128"/>
      <c r="O31" s="128">
        <f aca="true" t="shared" si="15" ref="O31:O36">O20/O9</f>
        <v>15.34020618556701</v>
      </c>
      <c r="P31" s="128"/>
      <c r="Q31" s="128">
        <f aca="true" t="shared" si="16" ref="Q31:Q36">Q20/Q9</f>
        <v>23.51297856698524</v>
      </c>
      <c r="R31" s="128">
        <f aca="true" t="shared" si="17" ref="R31:R36">R20/R9</f>
        <v>12.523148148148149</v>
      </c>
      <c r="S31" s="128"/>
      <c r="T31" s="128">
        <f aca="true" t="shared" si="18" ref="T31:T36">T20/T9</f>
        <v>11.125</v>
      </c>
      <c r="U31" s="128"/>
      <c r="V31" s="128"/>
      <c r="W31" s="128"/>
      <c r="X31" s="128"/>
      <c r="Y31" s="128">
        <f t="shared" si="10"/>
        <v>14.816666666666666</v>
      </c>
      <c r="Z31" s="128">
        <f t="shared" si="8"/>
        <v>36.735340729001585</v>
      </c>
      <c r="AA31" s="128">
        <f t="shared" si="11"/>
        <v>14.093406593406593</v>
      </c>
      <c r="AB31" s="128">
        <f t="shared" si="11"/>
        <v>70.54255319148936</v>
      </c>
      <c r="AC31" s="128">
        <f t="shared" si="11"/>
        <v>38.203190596137695</v>
      </c>
      <c r="AD31" s="128">
        <f t="shared" si="1"/>
        <v>13</v>
      </c>
      <c r="AE31" s="128"/>
      <c r="AF31" s="128">
        <f aca="true" t="shared" si="19" ref="AF31:AG36">AF20/AF9</f>
        <v>35.601190476190474</v>
      </c>
      <c r="AG31" s="128">
        <f t="shared" si="19"/>
        <v>25.273809523809526</v>
      </c>
      <c r="AH31" s="128">
        <f t="shared" si="3"/>
        <v>31.529947916666668</v>
      </c>
      <c r="AI31" s="128">
        <f t="shared" si="6"/>
        <v>19.076666666666668</v>
      </c>
      <c r="AJ31" s="128">
        <f t="shared" si="6"/>
        <v>17.94039735099338</v>
      </c>
    </row>
    <row r="32" spans="1:37" ht="14.25">
      <c r="A32" s="116">
        <v>22089090</v>
      </c>
      <c r="B32" s="116" t="s">
        <v>75</v>
      </c>
      <c r="C32" s="128">
        <f t="shared" si="7"/>
        <v>2.594832529361996</v>
      </c>
      <c r="D32" s="128">
        <f t="shared" si="12"/>
        <v>2.6214295974630115</v>
      </c>
      <c r="E32" s="128">
        <f>E21/E10</f>
        <v>2.0453035800820265</v>
      </c>
      <c r="F32" s="128">
        <f t="shared" si="13"/>
        <v>1.219802144816693</v>
      </c>
      <c r="G32" s="128">
        <f t="shared" si="13"/>
        <v>4.349557522123894</v>
      </c>
      <c r="H32" s="128">
        <f t="shared" si="13"/>
        <v>1.8496257504826894</v>
      </c>
      <c r="I32" s="128">
        <f t="shared" si="13"/>
        <v>6.130236950549451</v>
      </c>
      <c r="J32" s="128">
        <f>J21/J10</f>
        <v>5.527750594156298</v>
      </c>
      <c r="K32" s="128">
        <f t="shared" si="14"/>
        <v>3.871954633291795</v>
      </c>
      <c r="L32" s="128">
        <f t="shared" si="14"/>
        <v>2.897638761116222</v>
      </c>
      <c r="M32" s="128">
        <f t="shared" si="14"/>
        <v>2.8444444444444446</v>
      </c>
      <c r="N32" s="128">
        <f>N21/N10</f>
        <v>4.516783981603522</v>
      </c>
      <c r="O32" s="128">
        <f t="shared" si="15"/>
        <v>1.7528167581858858</v>
      </c>
      <c r="P32" s="128">
        <f>P21/P10</f>
        <v>2.8072482984177496</v>
      </c>
      <c r="Q32" s="128">
        <f t="shared" si="16"/>
        <v>3.698976096296156</v>
      </c>
      <c r="R32" s="128">
        <f t="shared" si="17"/>
        <v>4.611886932469811</v>
      </c>
      <c r="S32" s="128">
        <f>S21/S10</f>
        <v>3.462542864679504</v>
      </c>
      <c r="T32" s="128">
        <f t="shared" si="18"/>
        <v>3.8161210568645556</v>
      </c>
      <c r="U32" s="128">
        <f aca="true" t="shared" si="20" ref="U32:X36">U21/U10</f>
        <v>22.669354838709676</v>
      </c>
      <c r="V32" s="128">
        <f t="shared" si="20"/>
        <v>3.371542185338866</v>
      </c>
      <c r="W32" s="128">
        <f t="shared" si="20"/>
        <v>2.0311841611590524</v>
      </c>
      <c r="X32" s="128">
        <f t="shared" si="20"/>
        <v>5.070120652945351</v>
      </c>
      <c r="Y32" s="128">
        <f t="shared" si="10"/>
        <v>4.366616761893122</v>
      </c>
      <c r="Z32" s="128">
        <f t="shared" si="8"/>
        <v>11.020833333333334</v>
      </c>
      <c r="AA32" s="128">
        <f t="shared" si="11"/>
        <v>4.860506771515946</v>
      </c>
      <c r="AB32" s="128">
        <f t="shared" si="11"/>
        <v>4.198581560283688</v>
      </c>
      <c r="AC32" s="128">
        <f t="shared" si="11"/>
        <v>5.408828931534613</v>
      </c>
      <c r="AD32" s="128">
        <f t="shared" si="1"/>
        <v>4.8026622500306715</v>
      </c>
      <c r="AE32" s="128">
        <f>AE21/AE10</f>
        <v>2.1702771112060746</v>
      </c>
      <c r="AF32" s="128">
        <f t="shared" si="19"/>
        <v>3.8367599532421095</v>
      </c>
      <c r="AG32" s="128">
        <f t="shared" si="19"/>
        <v>3.6620415879017014</v>
      </c>
      <c r="AH32" s="128">
        <f t="shared" si="3"/>
        <v>5.130435804064372</v>
      </c>
      <c r="AI32" s="128">
        <f t="shared" si="6"/>
        <v>6.341425818882466</v>
      </c>
      <c r="AJ32" s="128">
        <f t="shared" si="6"/>
        <v>6.997072731366809</v>
      </c>
      <c r="AK32" s="244"/>
    </row>
    <row r="33" spans="1:37" ht="14.25">
      <c r="A33" s="116">
        <v>22084000</v>
      </c>
      <c r="B33" s="116" t="s">
        <v>76</v>
      </c>
      <c r="C33" s="128">
        <f t="shared" si="7"/>
        <v>2.8760749125030163</v>
      </c>
      <c r="D33" s="128">
        <f t="shared" si="12"/>
        <v>2.969881826343054</v>
      </c>
      <c r="E33" s="128">
        <f>E22/E11</f>
        <v>2.6827712691568797</v>
      </c>
      <c r="F33" s="128">
        <f t="shared" si="13"/>
        <v>2.965404500899262</v>
      </c>
      <c r="G33" s="128">
        <f t="shared" si="13"/>
        <v>3.2630455444491258</v>
      </c>
      <c r="H33" s="128">
        <f t="shared" si="13"/>
        <v>2.8542257538224654</v>
      </c>
      <c r="I33" s="128">
        <f t="shared" si="13"/>
        <v>2.8914838345743683</v>
      </c>
      <c r="J33" s="128">
        <f>J22/J11</f>
        <v>2.7830331369896575</v>
      </c>
      <c r="K33" s="128">
        <f t="shared" si="14"/>
        <v>2.9361606632642636</v>
      </c>
      <c r="L33" s="128">
        <f t="shared" si="14"/>
        <v>2.876940902352175</v>
      </c>
      <c r="M33" s="128">
        <f t="shared" si="14"/>
        <v>2.970433666696675</v>
      </c>
      <c r="N33" s="128">
        <f>N22/N11</f>
        <v>3.059342757466041</v>
      </c>
      <c r="O33" s="128">
        <f t="shared" si="15"/>
        <v>3.1857511710058866</v>
      </c>
      <c r="P33" s="128">
        <f>P22/P11</f>
        <v>3.117727517598715</v>
      </c>
      <c r="Q33" s="128">
        <f t="shared" si="16"/>
        <v>3.247265129347466</v>
      </c>
      <c r="R33" s="128">
        <f t="shared" si="17"/>
        <v>3.7606275303643724</v>
      </c>
      <c r="S33" s="128">
        <f>S22/S11</f>
        <v>3.172900165041948</v>
      </c>
      <c r="T33" s="128">
        <f t="shared" si="18"/>
        <v>2.937531536124631</v>
      </c>
      <c r="U33" s="128">
        <f t="shared" si="20"/>
        <v>3.098457276959181</v>
      </c>
      <c r="V33" s="128">
        <f t="shared" si="20"/>
        <v>3.0919763158239464</v>
      </c>
      <c r="W33" s="128">
        <f t="shared" si="20"/>
        <v>3.1863565436385133</v>
      </c>
      <c r="X33" s="128">
        <f t="shared" si="20"/>
        <v>3.6674180683197504</v>
      </c>
      <c r="Y33" s="128">
        <f t="shared" si="10"/>
        <v>3.2030784454911334</v>
      </c>
      <c r="Z33" s="128">
        <f t="shared" si="8"/>
        <v>3.3606171287833493</v>
      </c>
      <c r="AA33" s="128">
        <f t="shared" si="11"/>
        <v>3.259203693130906</v>
      </c>
      <c r="AB33" s="128">
        <f t="shared" si="11"/>
        <v>3.307610386441505</v>
      </c>
      <c r="AC33" s="128">
        <f t="shared" si="11"/>
        <v>3.0976393961319437</v>
      </c>
      <c r="AD33" s="128">
        <f t="shared" si="1"/>
        <v>3.3851061979110635</v>
      </c>
      <c r="AE33" s="128">
        <f>AE22/AE11</f>
        <v>3.1700280311171887</v>
      </c>
      <c r="AF33" s="128">
        <f t="shared" si="19"/>
        <v>3.4949056393152045</v>
      </c>
      <c r="AG33" s="128">
        <f t="shared" si="19"/>
        <v>3.557284403590568</v>
      </c>
      <c r="AH33" s="128">
        <f t="shared" si="3"/>
        <v>3.2069403014330367</v>
      </c>
      <c r="AI33" s="128">
        <f t="shared" si="6"/>
        <v>3.076491358636741</v>
      </c>
      <c r="AJ33" s="128">
        <f t="shared" si="6"/>
        <v>3.550748590316936</v>
      </c>
      <c r="AK33" s="244"/>
    </row>
    <row r="34" spans="1:37" ht="12.75" customHeight="1">
      <c r="A34" s="116">
        <v>22089010</v>
      </c>
      <c r="B34" s="116" t="s">
        <v>77</v>
      </c>
      <c r="C34" s="128">
        <f t="shared" si="7"/>
        <v>1.7238764605236385</v>
      </c>
      <c r="D34" s="128">
        <f t="shared" si="12"/>
        <v>3.796101521151465</v>
      </c>
      <c r="E34" s="128">
        <f>E23/E12</f>
        <v>3.9014409908300585</v>
      </c>
      <c r="F34" s="128">
        <f t="shared" si="13"/>
        <v>4.015977868112015</v>
      </c>
      <c r="G34" s="128">
        <f t="shared" si="13"/>
        <v>4.203180937848465</v>
      </c>
      <c r="H34" s="128">
        <f t="shared" si="13"/>
        <v>3.2800239868994625</v>
      </c>
      <c r="I34" s="128">
        <f t="shared" si="13"/>
        <v>3.284544091066415</v>
      </c>
      <c r="J34" s="128">
        <f>J23/J12</f>
        <v>3.6335770400980882</v>
      </c>
      <c r="K34" s="128">
        <f t="shared" si="14"/>
        <v>3.479405119547136</v>
      </c>
      <c r="L34" s="128">
        <f t="shared" si="14"/>
        <v>4.412510296367273</v>
      </c>
      <c r="M34" s="128">
        <f t="shared" si="14"/>
        <v>3.497465886939571</v>
      </c>
      <c r="N34" s="128">
        <f>N23/N12</f>
        <v>3.796946917338797</v>
      </c>
      <c r="O34" s="128">
        <f t="shared" si="15"/>
        <v>4.081582442465544</v>
      </c>
      <c r="P34" s="128">
        <f>P23/P12</f>
        <v>4.149117728875489</v>
      </c>
      <c r="Q34" s="128">
        <f t="shared" si="16"/>
        <v>3.8289466054045516</v>
      </c>
      <c r="R34" s="128">
        <f t="shared" si="17"/>
        <v>3.62556201337866</v>
      </c>
      <c r="S34" s="128">
        <f>S23/S12</f>
        <v>3.8684327284138993</v>
      </c>
      <c r="T34" s="128">
        <f t="shared" si="18"/>
        <v>3.7665530703644223</v>
      </c>
      <c r="U34" s="128">
        <f t="shared" si="20"/>
        <v>3.563598496393376</v>
      </c>
      <c r="V34" s="128">
        <f t="shared" si="20"/>
        <v>3.3470623145400595</v>
      </c>
      <c r="W34" s="128">
        <f t="shared" si="20"/>
        <v>4.18996731764224</v>
      </c>
      <c r="X34" s="128">
        <f t="shared" si="20"/>
        <v>3.907747936341794</v>
      </c>
      <c r="Y34" s="128">
        <f t="shared" si="10"/>
        <v>3.443261122419308</v>
      </c>
      <c r="Z34" s="128">
        <f t="shared" si="8"/>
        <v>3.868553606466161</v>
      </c>
      <c r="AA34" s="128">
        <f t="shared" si="11"/>
        <v>3.9428580673342934</v>
      </c>
      <c r="AB34" s="128">
        <f t="shared" si="11"/>
        <v>4.436558255517827</v>
      </c>
      <c r="AC34" s="128">
        <f t="shared" si="11"/>
        <v>4.107678316865752</v>
      </c>
      <c r="AD34" s="128">
        <f t="shared" si="1"/>
        <v>4.91958648989899</v>
      </c>
      <c r="AE34" s="128">
        <f>AE23/AE12</f>
        <v>0.6605099948909972</v>
      </c>
      <c r="AF34" s="128">
        <f t="shared" si="19"/>
        <v>4.241487009397457</v>
      </c>
      <c r="AG34" s="128">
        <f t="shared" si="19"/>
        <v>4.101775786241806</v>
      </c>
      <c r="AH34" s="128">
        <f t="shared" si="3"/>
        <v>4.249244953107614</v>
      </c>
      <c r="AI34" s="128">
        <f t="shared" si="6"/>
        <v>4.1817889662560255</v>
      </c>
      <c r="AJ34" s="128">
        <f t="shared" si="6"/>
        <v>3.5800608828006086</v>
      </c>
      <c r="AK34" s="244"/>
    </row>
    <row r="35" spans="1:37" ht="12.75" customHeight="1">
      <c r="A35" s="116">
        <v>22086000</v>
      </c>
      <c r="B35" s="116" t="s">
        <v>78</v>
      </c>
      <c r="C35" s="128">
        <f t="shared" si="7"/>
        <v>3.1729892097375076</v>
      </c>
      <c r="D35" s="128">
        <f t="shared" si="12"/>
        <v>2.9195642194236604</v>
      </c>
      <c r="E35" s="128">
        <f>E24/E13</f>
        <v>3.5136164399157512</v>
      </c>
      <c r="F35" s="128">
        <f t="shared" si="13"/>
        <v>3.247889223932709</v>
      </c>
      <c r="G35" s="128">
        <f t="shared" si="13"/>
        <v>2.6839116919368142</v>
      </c>
      <c r="H35" s="128">
        <f t="shared" si="13"/>
        <v>2.7413122558434972</v>
      </c>
      <c r="I35" s="128">
        <f t="shared" si="13"/>
        <v>2.865670319130081</v>
      </c>
      <c r="J35" s="128">
        <f>J24/J13</f>
        <v>2.4610839206951627</v>
      </c>
      <c r="K35" s="128">
        <f t="shared" si="14"/>
        <v>2.8835017408453214</v>
      </c>
      <c r="L35" s="128">
        <f t="shared" si="14"/>
        <v>2.7767076139378077</v>
      </c>
      <c r="M35" s="128">
        <f t="shared" si="14"/>
        <v>3.4601078063017585</v>
      </c>
      <c r="N35" s="128">
        <f>N24/N13</f>
        <v>3.0265077169857206</v>
      </c>
      <c r="O35" s="128">
        <f t="shared" si="15"/>
        <v>3.047303960647451</v>
      </c>
      <c r="P35" s="128">
        <f>P24/P13</f>
        <v>2.715606004023185</v>
      </c>
      <c r="Q35" s="128">
        <f t="shared" si="16"/>
        <v>3.4991830480824233</v>
      </c>
      <c r="R35" s="128">
        <f t="shared" si="17"/>
        <v>3.94917135572358</v>
      </c>
      <c r="S35" s="128">
        <f>S24/S13</f>
        <v>3.0283509214049458</v>
      </c>
      <c r="T35" s="128">
        <f t="shared" si="18"/>
        <v>3.029460747471987</v>
      </c>
      <c r="U35" s="128">
        <f t="shared" si="20"/>
        <v>2.8805590958940073</v>
      </c>
      <c r="V35" s="128">
        <f t="shared" si="20"/>
        <v>3.741375876920976</v>
      </c>
      <c r="W35" s="128">
        <f t="shared" si="20"/>
        <v>3.8623004195103627</v>
      </c>
      <c r="X35" s="128">
        <f t="shared" si="20"/>
        <v>3.824774180452654</v>
      </c>
      <c r="Y35" s="128">
        <f t="shared" si="10"/>
        <v>3.215847424865051</v>
      </c>
      <c r="Z35" s="128">
        <f t="shared" si="8"/>
        <v>3.7459902648311343</v>
      </c>
      <c r="AA35" s="128">
        <f t="shared" si="11"/>
        <v>3.3220046212172196</v>
      </c>
      <c r="AB35" s="128">
        <f t="shared" si="11"/>
        <v>3.6426519024584088</v>
      </c>
      <c r="AC35" s="128">
        <f t="shared" si="11"/>
        <v>3.533160160981808</v>
      </c>
      <c r="AD35" s="128">
        <f t="shared" si="1"/>
        <v>3.539898208448798</v>
      </c>
      <c r="AE35" s="128">
        <f>AE24/AE13</f>
        <v>4.436311428173996</v>
      </c>
      <c r="AF35" s="128">
        <f t="shared" si="19"/>
        <v>4.057490745698787</v>
      </c>
      <c r="AG35" s="128">
        <f t="shared" si="19"/>
        <v>4.1490325534324475</v>
      </c>
      <c r="AH35" s="128">
        <f t="shared" si="3"/>
        <v>4.146774203823685</v>
      </c>
      <c r="AI35" s="128">
        <f t="shared" si="6"/>
        <v>3.2751130432805104</v>
      </c>
      <c r="AJ35" s="128">
        <f t="shared" si="6"/>
        <v>4.3870539784337765</v>
      </c>
      <c r="AK35" s="241"/>
    </row>
    <row r="36" spans="1:36" ht="12.75">
      <c r="A36" s="24">
        <v>22083000</v>
      </c>
      <c r="B36" s="24" t="s">
        <v>79</v>
      </c>
      <c r="C36" s="129">
        <f t="shared" si="7"/>
        <v>1.5930716751718654</v>
      </c>
      <c r="D36" s="129">
        <f t="shared" si="12"/>
        <v>5.636228328651074</v>
      </c>
      <c r="E36" s="129">
        <f>E25/E14</f>
        <v>3.747859565086009</v>
      </c>
      <c r="F36" s="129">
        <f t="shared" si="13"/>
        <v>4.680770599750845</v>
      </c>
      <c r="G36" s="129">
        <f t="shared" si="13"/>
        <v>4.496430501805288</v>
      </c>
      <c r="H36" s="129">
        <f t="shared" si="13"/>
        <v>5.988717253639575</v>
      </c>
      <c r="I36" s="129">
        <f t="shared" si="13"/>
        <v>5.565463802452777</v>
      </c>
      <c r="J36" s="129">
        <f>J25/J14</f>
        <v>5.321458241177296</v>
      </c>
      <c r="K36" s="129">
        <f t="shared" si="14"/>
        <v>5.153137184211932</v>
      </c>
      <c r="L36" s="129">
        <f t="shared" si="14"/>
        <v>4.794114283080484</v>
      </c>
      <c r="M36" s="129">
        <f t="shared" si="14"/>
        <v>6.353987304315969</v>
      </c>
      <c r="N36" s="129">
        <f>N25/N14</f>
        <v>6.272073495598975</v>
      </c>
      <c r="O36" s="129">
        <f t="shared" si="15"/>
        <v>5.448223262477922</v>
      </c>
      <c r="P36" s="129">
        <f>P25/P14</f>
        <v>7.028960221701523</v>
      </c>
      <c r="Q36" s="129">
        <f t="shared" si="16"/>
        <v>6.187878442525446</v>
      </c>
      <c r="R36" s="129">
        <f t="shared" si="17"/>
        <v>5.200787797260104</v>
      </c>
      <c r="S36" s="129">
        <f>S25/S14</f>
        <v>7.122071605020857</v>
      </c>
      <c r="T36" s="129">
        <f t="shared" si="18"/>
        <v>4.8788199581653995</v>
      </c>
      <c r="U36" s="129">
        <f t="shared" si="20"/>
        <v>6.774842621150028</v>
      </c>
      <c r="V36" s="129">
        <f t="shared" si="20"/>
        <v>6.790255404943457</v>
      </c>
      <c r="W36" s="129">
        <f t="shared" si="20"/>
        <v>6.178899734597197</v>
      </c>
      <c r="X36" s="129">
        <f t="shared" si="20"/>
        <v>5.681862346572545</v>
      </c>
      <c r="Y36" s="129">
        <f t="shared" si="10"/>
        <v>5.659695791082095</v>
      </c>
      <c r="Z36" s="129">
        <f t="shared" si="8"/>
        <v>7.51667548040723</v>
      </c>
      <c r="AA36" s="129">
        <f t="shared" si="11"/>
        <v>6.559767290291818</v>
      </c>
      <c r="AB36" s="129">
        <f t="shared" si="11"/>
        <v>6.712951273010474</v>
      </c>
      <c r="AC36" s="129">
        <f t="shared" si="11"/>
        <v>5.577305902890114</v>
      </c>
      <c r="AD36" s="129">
        <f t="shared" si="1"/>
        <v>6.002082379524745</v>
      </c>
      <c r="AE36" s="129">
        <f>AE25/AE14</f>
        <v>6.0881000541906545</v>
      </c>
      <c r="AF36" s="129">
        <f t="shared" si="19"/>
        <v>6.89586504876622</v>
      </c>
      <c r="AG36" s="129">
        <f t="shared" si="19"/>
        <v>6.600654227876427</v>
      </c>
      <c r="AH36" s="129">
        <f t="shared" si="3"/>
        <v>6.735792113630067</v>
      </c>
      <c r="AI36" s="129">
        <f t="shared" si="6"/>
        <v>6.978582283730375</v>
      </c>
      <c r="AJ36" s="129">
        <f t="shared" si="6"/>
        <v>5.912478263628864</v>
      </c>
    </row>
    <row r="37" spans="1:7" ht="12.75">
      <c r="A37" s="510" t="s">
        <v>11</v>
      </c>
      <c r="B37" s="510"/>
      <c r="C37" s="510"/>
      <c r="D37" s="510"/>
      <c r="E37" s="510"/>
      <c r="F37" s="510"/>
      <c r="G37" s="510"/>
    </row>
    <row r="39" spans="2:17" ht="12.75">
      <c r="B39" s="171"/>
      <c r="C39" s="171"/>
      <c r="D39" s="171"/>
      <c r="E39" s="164"/>
      <c r="F39" s="164"/>
      <c r="G39" s="164"/>
      <c r="H39" s="164"/>
      <c r="I39" s="164"/>
      <c r="J39" s="164"/>
      <c r="K39" s="164"/>
      <c r="L39" s="164"/>
      <c r="M39" s="164"/>
      <c r="N39" s="164"/>
      <c r="O39" s="164"/>
      <c r="P39" s="164"/>
      <c r="Q39" s="164"/>
    </row>
    <row r="40" spans="26:37" ht="14.25">
      <c r="Z40" s="239"/>
      <c r="AA40" s="243"/>
      <c r="AJ40" s="246"/>
      <c r="AK40" s="246"/>
    </row>
    <row r="41" spans="2:37" ht="14.25">
      <c r="B41" s="78"/>
      <c r="Z41" s="239"/>
      <c r="AA41" s="243"/>
      <c r="AJ41" s="247"/>
      <c r="AK41" s="247"/>
    </row>
    <row r="42" spans="26:37" ht="14.25">
      <c r="Z42" s="248"/>
      <c r="AA42" s="246"/>
      <c r="AB42" s="246"/>
      <c r="AC42" s="246"/>
      <c r="AD42" s="246"/>
      <c r="AE42" s="246"/>
      <c r="AF42" s="246"/>
      <c r="AG42" s="246"/>
      <c r="AH42" s="246"/>
      <c r="AI42" s="324"/>
      <c r="AJ42" s="247"/>
      <c r="AK42" s="247"/>
    </row>
    <row r="43" spans="26:35" ht="14.25">
      <c r="Z43" s="246"/>
      <c r="AA43" s="247"/>
      <c r="AB43" s="247"/>
      <c r="AC43" s="247"/>
      <c r="AD43" s="247"/>
      <c r="AE43" s="247"/>
      <c r="AF43" s="247"/>
      <c r="AG43" s="247"/>
      <c r="AH43" s="247"/>
      <c r="AI43" s="325"/>
    </row>
    <row r="44" spans="26:37" ht="14.25">
      <c r="Z44" s="246"/>
      <c r="AA44" s="247"/>
      <c r="AB44" s="247"/>
      <c r="AC44" s="247"/>
      <c r="AD44" s="247"/>
      <c r="AE44" s="247"/>
      <c r="AF44" s="247"/>
      <c r="AG44" s="247"/>
      <c r="AH44" s="247"/>
      <c r="AI44" s="325"/>
      <c r="AJ44" s="239"/>
      <c r="AK44" s="239"/>
    </row>
    <row r="45" spans="36:37" ht="12.75">
      <c r="AJ45" s="239"/>
      <c r="AK45" s="239"/>
    </row>
    <row r="46" spans="26:37" ht="12.75" customHeight="1">
      <c r="Z46" s="239"/>
      <c r="AA46" s="239"/>
      <c r="AB46" s="239"/>
      <c r="AC46" s="239"/>
      <c r="AD46" s="239"/>
      <c r="AF46" s="239"/>
      <c r="AJ46" s="239"/>
      <c r="AK46" s="239"/>
    </row>
    <row r="47" spans="26:32" ht="12.75" customHeight="1">
      <c r="Z47" s="239"/>
      <c r="AA47" s="239"/>
      <c r="AB47" s="239"/>
      <c r="AC47" s="239"/>
      <c r="AD47" s="239"/>
      <c r="AF47" s="239"/>
    </row>
    <row r="48" spans="26:32" ht="12.75">
      <c r="Z48" s="239"/>
      <c r="AA48" s="239"/>
      <c r="AB48" s="239"/>
      <c r="AC48" s="239"/>
      <c r="AD48" s="239"/>
      <c r="AF48" s="239"/>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horizontalDpi="600" verticalDpi="600"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B3" sqref="B3:N3"/>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25" t="s">
        <v>363</v>
      </c>
      <c r="C3" s="526"/>
      <c r="D3" s="526"/>
      <c r="E3" s="526"/>
      <c r="F3" s="526"/>
      <c r="G3" s="526"/>
      <c r="H3" s="526"/>
      <c r="I3" s="526"/>
      <c r="J3" s="526"/>
      <c r="K3" s="526"/>
      <c r="L3" s="526"/>
      <c r="M3" s="526"/>
      <c r="N3" s="527"/>
    </row>
    <row r="4" spans="2:14" ht="26.25" customHeight="1" thickBot="1">
      <c r="B4" s="523" t="s">
        <v>259</v>
      </c>
      <c r="C4" s="525" t="s">
        <v>232</v>
      </c>
      <c r="D4" s="527"/>
      <c r="E4" s="518" t="s">
        <v>366</v>
      </c>
      <c r="F4" s="525" t="s">
        <v>233</v>
      </c>
      <c r="G4" s="527"/>
      <c r="H4" s="518" t="s">
        <v>366</v>
      </c>
      <c r="I4" s="525" t="s">
        <v>260</v>
      </c>
      <c r="J4" s="527"/>
      <c r="K4" s="518" t="s">
        <v>366</v>
      </c>
      <c r="L4" s="525" t="s">
        <v>169</v>
      </c>
      <c r="M4" s="527"/>
      <c r="N4" s="518" t="s">
        <v>366</v>
      </c>
    </row>
    <row r="5" spans="2:14" ht="26.25" customHeight="1" thickBot="1">
      <c r="B5" s="524"/>
      <c r="C5" s="412">
        <v>2011</v>
      </c>
      <c r="D5" s="412">
        <v>2012</v>
      </c>
      <c r="E5" s="519"/>
      <c r="F5" s="412">
        <v>2011</v>
      </c>
      <c r="G5" s="412">
        <v>2012</v>
      </c>
      <c r="H5" s="519"/>
      <c r="I5" s="412">
        <v>2011</v>
      </c>
      <c r="J5" s="412">
        <v>2012</v>
      </c>
      <c r="K5" s="519"/>
      <c r="L5" s="412">
        <v>2011</v>
      </c>
      <c r="M5" s="412">
        <v>2012</v>
      </c>
      <c r="N5" s="519"/>
    </row>
    <row r="6" spans="2:14" ht="26.25" customHeight="1" thickBot="1">
      <c r="B6" s="413" t="s">
        <v>206</v>
      </c>
      <c r="C6" s="414">
        <v>337.997</v>
      </c>
      <c r="D6" s="414">
        <v>6.741</v>
      </c>
      <c r="E6" s="415">
        <f aca="true" t="shared" si="0" ref="E6:E13">D6/C6-1</f>
        <v>-0.9800560360003195</v>
      </c>
      <c r="F6" s="414">
        <v>37.844</v>
      </c>
      <c r="G6" s="414">
        <v>15.895</v>
      </c>
      <c r="H6" s="415">
        <f aca="true" t="shared" si="1" ref="H6:H13">G6/F6-1</f>
        <v>-0.5799862593806151</v>
      </c>
      <c r="I6" s="416">
        <v>0</v>
      </c>
      <c r="J6" s="416">
        <v>0</v>
      </c>
      <c r="K6" s="417" t="s">
        <v>362</v>
      </c>
      <c r="L6" s="418">
        <f>C6+F6+I6</f>
        <v>375.841</v>
      </c>
      <c r="M6" s="418">
        <f aca="true" t="shared" si="2" ref="M6:M12">D6+G6+J6</f>
        <v>22.636</v>
      </c>
      <c r="N6" s="415">
        <f aca="true" t="shared" si="3" ref="N6:N13">M6/L6-1</f>
        <v>-0.9397724037558436</v>
      </c>
    </row>
    <row r="7" spans="2:14" ht="26.25" customHeight="1" thickBot="1">
      <c r="B7" s="413" t="s">
        <v>207</v>
      </c>
      <c r="C7" s="414">
        <v>45528.311</v>
      </c>
      <c r="D7" s="414">
        <v>38288.609</v>
      </c>
      <c r="E7" s="415">
        <f t="shared" si="0"/>
        <v>-0.1590153871510851</v>
      </c>
      <c r="F7" s="414">
        <v>5992.489</v>
      </c>
      <c r="G7" s="414">
        <v>2559.895</v>
      </c>
      <c r="H7" s="415">
        <f t="shared" si="1"/>
        <v>-0.5728160702506087</v>
      </c>
      <c r="I7" s="414">
        <v>4350.015</v>
      </c>
      <c r="J7" s="414">
        <v>1400.868</v>
      </c>
      <c r="K7" s="415">
        <f aca="true" t="shared" si="4" ref="K7:K13">J7/I7-1</f>
        <v>-0.677962489784518</v>
      </c>
      <c r="L7" s="418">
        <f aca="true" t="shared" si="5" ref="L7:L12">C7+F7+I7</f>
        <v>55870.815</v>
      </c>
      <c r="M7" s="418">
        <f t="shared" si="2"/>
        <v>42249.371999999996</v>
      </c>
      <c r="N7" s="415">
        <f t="shared" si="3"/>
        <v>-0.24380247540688293</v>
      </c>
    </row>
    <row r="8" spans="2:14" ht="26.25" customHeight="1" thickBot="1">
      <c r="B8" s="413" t="s">
        <v>208</v>
      </c>
      <c r="C8" s="414">
        <v>18396.913</v>
      </c>
      <c r="D8" s="414">
        <v>16472.479</v>
      </c>
      <c r="E8" s="415">
        <f t="shared" si="0"/>
        <v>-0.10460635433781751</v>
      </c>
      <c r="F8" s="414">
        <v>81.418</v>
      </c>
      <c r="G8" s="414">
        <v>245.414</v>
      </c>
      <c r="H8" s="415">
        <f t="shared" si="1"/>
        <v>2.014247463705814</v>
      </c>
      <c r="I8" s="414">
        <v>40.235</v>
      </c>
      <c r="J8" s="414">
        <v>28.5</v>
      </c>
      <c r="K8" s="415">
        <f t="shared" si="4"/>
        <v>-0.2916614887535728</v>
      </c>
      <c r="L8" s="418">
        <f t="shared" si="5"/>
        <v>18518.566000000003</v>
      </c>
      <c r="M8" s="418">
        <f t="shared" si="2"/>
        <v>16746.393</v>
      </c>
      <c r="N8" s="415">
        <f t="shared" si="3"/>
        <v>-0.09569709663264436</v>
      </c>
    </row>
    <row r="9" spans="2:14" ht="26.25" customHeight="1" thickBot="1">
      <c r="B9" s="413" t="s">
        <v>209</v>
      </c>
      <c r="C9" s="414">
        <v>99418.384</v>
      </c>
      <c r="D9" s="414">
        <v>113862.58</v>
      </c>
      <c r="E9" s="415">
        <f t="shared" si="0"/>
        <v>0.14528697227667675</v>
      </c>
      <c r="F9" s="414">
        <v>7996.871</v>
      </c>
      <c r="G9" s="414">
        <v>11782.003</v>
      </c>
      <c r="H9" s="415">
        <f t="shared" si="1"/>
        <v>0.47332662987811114</v>
      </c>
      <c r="I9" s="414">
        <v>37563.992</v>
      </c>
      <c r="J9" s="414">
        <v>35051.056</v>
      </c>
      <c r="K9" s="415">
        <f t="shared" si="4"/>
        <v>-0.06689746925726114</v>
      </c>
      <c r="L9" s="418">
        <f t="shared" si="5"/>
        <v>144979.247</v>
      </c>
      <c r="M9" s="418">
        <f t="shared" si="2"/>
        <v>160695.639</v>
      </c>
      <c r="N9" s="415">
        <f t="shared" si="3"/>
        <v>0.10840442563479447</v>
      </c>
    </row>
    <row r="10" spans="2:14" ht="26.25" customHeight="1" thickBot="1">
      <c r="B10" s="413" t="s">
        <v>294</v>
      </c>
      <c r="C10" s="414">
        <v>273909.813</v>
      </c>
      <c r="D10" s="414">
        <v>345393.117</v>
      </c>
      <c r="E10" s="415">
        <f t="shared" si="0"/>
        <v>0.260973870257069</v>
      </c>
      <c r="F10" s="414">
        <v>11297.442</v>
      </c>
      <c r="G10" s="414">
        <v>32053.109</v>
      </c>
      <c r="H10" s="415">
        <f t="shared" si="1"/>
        <v>1.8372005804499816</v>
      </c>
      <c r="I10" s="414">
        <v>33240.217</v>
      </c>
      <c r="J10" s="414">
        <v>7855.652</v>
      </c>
      <c r="K10" s="415">
        <f t="shared" si="4"/>
        <v>-0.763670255221258</v>
      </c>
      <c r="L10" s="418">
        <f t="shared" si="5"/>
        <v>318447.472</v>
      </c>
      <c r="M10" s="418">
        <f t="shared" si="2"/>
        <v>385301.878</v>
      </c>
      <c r="N10" s="415">
        <f t="shared" si="3"/>
        <v>0.20993856719955373</v>
      </c>
    </row>
    <row r="11" spans="2:14" ht="26.25" customHeight="1" thickBot="1">
      <c r="B11" s="413" t="s">
        <v>210</v>
      </c>
      <c r="C11" s="414">
        <v>381255.677</v>
      </c>
      <c r="D11" s="414">
        <v>487441.457</v>
      </c>
      <c r="E11" s="415">
        <f t="shared" si="0"/>
        <v>0.2785159314493302</v>
      </c>
      <c r="F11" s="414">
        <v>74054.575</v>
      </c>
      <c r="G11" s="414">
        <v>101087.655</v>
      </c>
      <c r="H11" s="415">
        <f t="shared" si="1"/>
        <v>0.3650426729206129</v>
      </c>
      <c r="I11" s="414">
        <v>24513.793</v>
      </c>
      <c r="J11" s="414">
        <v>23246.44</v>
      </c>
      <c r="K11" s="415">
        <f t="shared" si="4"/>
        <v>-0.05169958806456443</v>
      </c>
      <c r="L11" s="418">
        <f t="shared" si="5"/>
        <v>479824.04500000004</v>
      </c>
      <c r="M11" s="418">
        <f t="shared" si="2"/>
        <v>611775.5519999999</v>
      </c>
      <c r="N11" s="415">
        <f t="shared" si="3"/>
        <v>0.274999780388246</v>
      </c>
    </row>
    <row r="12" spans="2:14" ht="26.25" customHeight="1" thickBot="1">
      <c r="B12" s="413" t="s">
        <v>234</v>
      </c>
      <c r="C12" s="414">
        <v>9792.116</v>
      </c>
      <c r="D12" s="414">
        <v>14520.55</v>
      </c>
      <c r="E12" s="415">
        <f t="shared" si="0"/>
        <v>0.4828817387375721</v>
      </c>
      <c r="F12" s="414">
        <v>18540.451</v>
      </c>
      <c r="G12" s="414">
        <v>23942.96</v>
      </c>
      <c r="H12" s="415">
        <f t="shared" si="1"/>
        <v>0.2913903766418626</v>
      </c>
      <c r="I12" s="414">
        <v>32.35</v>
      </c>
      <c r="J12" s="414">
        <v>116.06</v>
      </c>
      <c r="K12" s="415">
        <f t="shared" si="4"/>
        <v>2.5876352395672333</v>
      </c>
      <c r="L12" s="418">
        <f t="shared" si="5"/>
        <v>28364.917</v>
      </c>
      <c r="M12" s="418">
        <f t="shared" si="2"/>
        <v>38579.56999999999</v>
      </c>
      <c r="N12" s="415">
        <f t="shared" si="3"/>
        <v>0.3601157373384871</v>
      </c>
    </row>
    <row r="13" spans="2:17" ht="26.25" customHeight="1" thickBot="1">
      <c r="B13" s="419" t="s">
        <v>169</v>
      </c>
      <c r="C13" s="420">
        <f>SUM(C6:C12)</f>
        <v>828639.2110000001</v>
      </c>
      <c r="D13" s="420">
        <f>SUM(D6:D12)</f>
        <v>1015985.533</v>
      </c>
      <c r="E13" s="421">
        <f t="shared" si="0"/>
        <v>0.2260891344665077</v>
      </c>
      <c r="F13" s="420">
        <f>SUM(F6:F12)</f>
        <v>118001.09</v>
      </c>
      <c r="G13" s="420">
        <f>SUM(G6:G12)</f>
        <v>171686.93099999998</v>
      </c>
      <c r="H13" s="421">
        <f t="shared" si="1"/>
        <v>0.45496055163558213</v>
      </c>
      <c r="I13" s="420">
        <f>SUM(I6:I12)</f>
        <v>99740.60200000001</v>
      </c>
      <c r="J13" s="420">
        <f>SUM(J6:J12)</f>
        <v>67698.576</v>
      </c>
      <c r="K13" s="421">
        <f t="shared" si="4"/>
        <v>-0.32125358537539217</v>
      </c>
      <c r="L13" s="420">
        <f>SUM(L6:L12)</f>
        <v>1046380.903</v>
      </c>
      <c r="M13" s="420">
        <f>SUM(M6:M12)</f>
        <v>1255371.04</v>
      </c>
      <c r="N13" s="421">
        <f t="shared" si="3"/>
        <v>0.19972663530156187</v>
      </c>
      <c r="Q13" s="1"/>
    </row>
    <row r="14" spans="2:14" ht="26.25" customHeight="1" thickBot="1">
      <c r="B14" s="520" t="s">
        <v>240</v>
      </c>
      <c r="C14" s="521"/>
      <c r="D14" s="521"/>
      <c r="E14" s="521"/>
      <c r="F14" s="521"/>
      <c r="G14" s="521"/>
      <c r="H14" s="521"/>
      <c r="I14" s="521"/>
      <c r="J14" s="521"/>
      <c r="K14" s="521"/>
      <c r="L14" s="521"/>
      <c r="M14" s="521"/>
      <c r="N14" s="522"/>
    </row>
    <row r="16" ht="14.25">
      <c r="B16" s="89"/>
    </row>
    <row r="17" spans="4:13" ht="14.25">
      <c r="D17" s="89"/>
      <c r="F17" s="89"/>
      <c r="G17" s="89"/>
      <c r="I17" s="89"/>
      <c r="J17" s="89"/>
      <c r="L17" s="89"/>
      <c r="M17" s="89"/>
    </row>
    <row r="18" spans="3:13" ht="14.25">
      <c r="C18" s="89"/>
      <c r="D18" s="89"/>
      <c r="F18" s="89"/>
      <c r="G18" s="89"/>
      <c r="I18" s="89"/>
      <c r="J18" s="89"/>
      <c r="L18" s="89"/>
      <c r="M18" s="89"/>
    </row>
    <row r="19" spans="3:13" ht="14.25">
      <c r="C19" s="89"/>
      <c r="D19" s="89"/>
      <c r="F19" s="89"/>
      <c r="G19" s="89"/>
      <c r="I19" s="89"/>
      <c r="J19" s="89"/>
      <c r="L19" s="89"/>
      <c r="M19" s="89"/>
    </row>
    <row r="20" spans="3:13" ht="14.25">
      <c r="C20" s="89"/>
      <c r="D20" s="89"/>
      <c r="F20" s="89"/>
      <c r="G20" s="89"/>
      <c r="I20" s="89"/>
      <c r="J20" s="89"/>
      <c r="L20" s="89"/>
      <c r="M20" s="89"/>
    </row>
    <row r="21" spans="3:13" ht="14.25">
      <c r="C21" s="89"/>
      <c r="D21" s="89"/>
      <c r="F21" s="89"/>
      <c r="G21" s="89"/>
      <c r="I21" s="89"/>
      <c r="J21" s="89"/>
      <c r="L21" s="89"/>
      <c r="M21" s="89"/>
    </row>
    <row r="22" spans="3:13" ht="14.25">
      <c r="C22" s="89"/>
      <c r="D22" s="89"/>
      <c r="F22" s="89"/>
      <c r="G22" s="89"/>
      <c r="I22" s="89"/>
      <c r="J22" s="89"/>
      <c r="L22" s="89"/>
      <c r="M22" s="89"/>
    </row>
    <row r="23" spans="3:13" ht="14.25">
      <c r="C23" s="89"/>
      <c r="D23" s="89"/>
      <c r="F23" s="89"/>
      <c r="G23" s="89"/>
      <c r="I23" s="89"/>
      <c r="J23" s="89"/>
      <c r="L23" s="89"/>
      <c r="M23" s="89"/>
    </row>
    <row r="24" spans="3:13" ht="14.25">
      <c r="C24" s="89"/>
      <c r="D24" s="89"/>
      <c r="F24" s="89"/>
      <c r="G24" s="89"/>
      <c r="I24" s="89"/>
      <c r="J24" s="89"/>
      <c r="L24" s="89"/>
      <c r="M24" s="89"/>
    </row>
    <row r="25" spans="3:4" ht="14.25">
      <c r="C25" s="89"/>
      <c r="D25" s="89"/>
    </row>
    <row r="26" spans="3:4" ht="14.25">
      <c r="C26" s="89"/>
      <c r="D26" s="89"/>
    </row>
    <row r="27" spans="3:4" ht="14.25">
      <c r="C27" s="89"/>
      <c r="D27" s="89"/>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ignoredErrors>
    <ignoredError sqref="C13:J13" formulaRange="1"/>
    <ignoredError sqref="K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A1" sqref="A1:G1"/>
    </sheetView>
  </sheetViews>
  <sheetFormatPr defaultColWidth="11.00390625" defaultRowHeight="14.25"/>
  <cols>
    <col min="6" max="6" width="12.375" style="0" customWidth="1"/>
  </cols>
  <sheetData>
    <row r="1" spans="1:7" s="34" customFormat="1" ht="15">
      <c r="A1" s="436" t="s">
        <v>101</v>
      </c>
      <c r="B1" s="436"/>
      <c r="C1" s="436"/>
      <c r="D1" s="436"/>
      <c r="E1" s="436"/>
      <c r="F1" s="436"/>
      <c r="G1" s="436"/>
    </row>
    <row r="2" spans="1:7" s="34" customFormat="1" ht="9.75" customHeight="1">
      <c r="A2" s="46"/>
      <c r="B2" s="46"/>
      <c r="C2" s="46"/>
      <c r="D2" s="46"/>
      <c r="E2" s="46"/>
      <c r="F2" s="46"/>
      <c r="G2" s="46"/>
    </row>
    <row r="3" spans="1:8" s="34" customFormat="1" ht="15">
      <c r="A3" s="47" t="s">
        <v>128</v>
      </c>
      <c r="B3" s="48" t="s">
        <v>102</v>
      </c>
      <c r="C3" s="48"/>
      <c r="D3" s="48"/>
      <c r="E3" s="48"/>
      <c r="F3" s="48"/>
      <c r="G3" s="49" t="s">
        <v>103</v>
      </c>
      <c r="H3" s="50"/>
    </row>
    <row r="4" spans="1:7" s="34" customFormat="1" ht="9.75" customHeight="1">
      <c r="A4" s="51"/>
      <c r="B4" s="51"/>
      <c r="C4" s="51"/>
      <c r="D4" s="51"/>
      <c r="E4" s="51"/>
      <c r="F4" s="51"/>
      <c r="G4" s="52"/>
    </row>
    <row r="5" spans="2:7" s="34" customFormat="1" ht="15">
      <c r="B5" s="434" t="s">
        <v>121</v>
      </c>
      <c r="C5" s="434"/>
      <c r="D5" s="434"/>
      <c r="E5" s="434"/>
      <c r="F5" s="434"/>
      <c r="G5" s="54">
        <v>4</v>
      </c>
    </row>
    <row r="6" spans="1:7" s="34" customFormat="1" ht="15">
      <c r="A6" s="53" t="s">
        <v>104</v>
      </c>
      <c r="B6" s="434" t="s">
        <v>122</v>
      </c>
      <c r="C6" s="434"/>
      <c r="D6" s="434"/>
      <c r="E6" s="434"/>
      <c r="F6" s="434"/>
      <c r="G6" s="54">
        <v>5</v>
      </c>
    </row>
    <row r="7" spans="1:7" s="34" customFormat="1" ht="15">
      <c r="A7" s="53" t="s">
        <v>105</v>
      </c>
      <c r="B7" s="86" t="s">
        <v>166</v>
      </c>
      <c r="C7" s="86"/>
      <c r="D7" s="86"/>
      <c r="E7" s="86"/>
      <c r="F7" s="86"/>
      <c r="G7" s="54">
        <v>6</v>
      </c>
    </row>
    <row r="8" spans="1:7" s="34" customFormat="1" ht="15">
      <c r="A8" s="53" t="s">
        <v>106</v>
      </c>
      <c r="B8" s="434" t="s">
        <v>123</v>
      </c>
      <c r="C8" s="434"/>
      <c r="D8" s="434"/>
      <c r="E8" s="434"/>
      <c r="F8" s="434"/>
      <c r="G8" s="54">
        <v>7</v>
      </c>
    </row>
    <row r="9" spans="1:7" s="34" customFormat="1" ht="15">
      <c r="A9" s="53" t="s">
        <v>107</v>
      </c>
      <c r="B9" s="434" t="s">
        <v>145</v>
      </c>
      <c r="C9" s="434"/>
      <c r="D9" s="434"/>
      <c r="E9" s="434"/>
      <c r="F9" s="434"/>
      <c r="G9" s="54">
        <v>11</v>
      </c>
    </row>
    <row r="10" spans="1:7" s="34" customFormat="1" ht="15">
      <c r="A10" s="53" t="s">
        <v>108</v>
      </c>
      <c r="B10" s="434" t="s">
        <v>192</v>
      </c>
      <c r="C10" s="434"/>
      <c r="D10" s="434"/>
      <c r="E10" s="434"/>
      <c r="F10" s="434"/>
      <c r="G10" s="54">
        <v>12</v>
      </c>
    </row>
    <row r="11" spans="1:7" s="34" customFormat="1" ht="15">
      <c r="A11" s="53" t="s">
        <v>109</v>
      </c>
      <c r="B11" s="434" t="s">
        <v>193</v>
      </c>
      <c r="C11" s="434"/>
      <c r="D11" s="434"/>
      <c r="E11" s="434"/>
      <c r="F11" s="434"/>
      <c r="G11" s="54">
        <v>12</v>
      </c>
    </row>
    <row r="12" spans="1:7" s="34" customFormat="1" ht="15">
      <c r="A12" s="53" t="s">
        <v>110</v>
      </c>
      <c r="B12" s="434" t="s">
        <v>194</v>
      </c>
      <c r="C12" s="434"/>
      <c r="D12" s="434"/>
      <c r="E12" s="434"/>
      <c r="F12" s="434"/>
      <c r="G12" s="54">
        <v>12</v>
      </c>
    </row>
    <row r="13" spans="1:7" s="34" customFormat="1" ht="15">
      <c r="A13" s="53" t="s">
        <v>111</v>
      </c>
      <c r="B13" s="434" t="s">
        <v>195</v>
      </c>
      <c r="C13" s="434"/>
      <c r="D13" s="434"/>
      <c r="E13" s="434"/>
      <c r="F13" s="434"/>
      <c r="G13" s="54">
        <v>12</v>
      </c>
    </row>
    <row r="14" spans="1:7" s="34" customFormat="1" ht="15">
      <c r="A14" s="53" t="s">
        <v>112</v>
      </c>
      <c r="B14" s="434" t="s">
        <v>146</v>
      </c>
      <c r="C14" s="434"/>
      <c r="D14" s="434"/>
      <c r="E14" s="434"/>
      <c r="F14" s="434"/>
      <c r="G14" s="54">
        <v>14</v>
      </c>
    </row>
    <row r="15" spans="1:22" s="34" customFormat="1" ht="15">
      <c r="A15" s="53" t="s">
        <v>113</v>
      </c>
      <c r="B15" s="434" t="s">
        <v>223</v>
      </c>
      <c r="C15" s="434"/>
      <c r="D15" s="434"/>
      <c r="E15" s="434"/>
      <c r="F15" s="434"/>
      <c r="G15" s="54">
        <v>14</v>
      </c>
      <c r="I15" s="83"/>
      <c r="J15" s="83"/>
      <c r="K15" s="83"/>
      <c r="L15" s="83"/>
      <c r="M15" s="83"/>
      <c r="N15" s="83"/>
      <c r="O15" s="83"/>
      <c r="P15" s="83"/>
      <c r="Q15" s="83"/>
      <c r="R15" s="83"/>
      <c r="S15" s="83"/>
      <c r="T15" s="83"/>
      <c r="U15" s="83"/>
      <c r="V15" s="83"/>
    </row>
    <row r="16" spans="1:22" s="34" customFormat="1" ht="15">
      <c r="A16" s="53"/>
      <c r="B16" s="434" t="s">
        <v>244</v>
      </c>
      <c r="C16" s="434"/>
      <c r="D16" s="434"/>
      <c r="E16" s="434"/>
      <c r="F16" s="434"/>
      <c r="G16" s="54">
        <v>15</v>
      </c>
      <c r="I16" s="183"/>
      <c r="J16" s="183"/>
      <c r="K16" s="183"/>
      <c r="L16" s="183"/>
      <c r="M16" s="183"/>
      <c r="N16" s="183"/>
      <c r="O16" s="183"/>
      <c r="P16" s="183"/>
      <c r="Q16" s="183"/>
      <c r="R16" s="183"/>
      <c r="S16" s="183"/>
      <c r="T16" s="183"/>
      <c r="U16" s="183"/>
      <c r="V16" s="183"/>
    </row>
    <row r="17" spans="1:22" s="34" customFormat="1" ht="15">
      <c r="A17" s="53" t="s">
        <v>297</v>
      </c>
      <c r="B17" s="86" t="s">
        <v>328</v>
      </c>
      <c r="C17" s="86"/>
      <c r="D17" s="86"/>
      <c r="E17" s="86"/>
      <c r="F17" s="86"/>
      <c r="G17" s="54">
        <v>16</v>
      </c>
      <c r="I17" s="183"/>
      <c r="J17" s="183"/>
      <c r="K17" s="183"/>
      <c r="L17" s="183"/>
      <c r="M17" s="183"/>
      <c r="N17" s="183"/>
      <c r="O17" s="183"/>
      <c r="P17" s="183"/>
      <c r="Q17" s="183"/>
      <c r="R17" s="183"/>
      <c r="S17" s="183"/>
      <c r="T17" s="183"/>
      <c r="U17" s="183"/>
      <c r="V17" s="183"/>
    </row>
    <row r="18" spans="1:22" s="34" customFormat="1" ht="15">
      <c r="A18" s="53" t="s">
        <v>115</v>
      </c>
      <c r="B18" s="86" t="s">
        <v>224</v>
      </c>
      <c r="C18" s="86"/>
      <c r="D18" s="86"/>
      <c r="E18" s="86"/>
      <c r="F18" s="86"/>
      <c r="G18" s="54">
        <v>17</v>
      </c>
      <c r="I18" s="65"/>
      <c r="J18" s="65"/>
      <c r="K18" s="65"/>
      <c r="L18" s="65"/>
      <c r="M18" s="65"/>
      <c r="N18" s="65"/>
      <c r="O18" s="65"/>
      <c r="P18" s="65"/>
      <c r="Q18" s="65"/>
      <c r="R18" s="65"/>
      <c r="S18" s="65"/>
      <c r="T18" s="65"/>
      <c r="U18" s="65"/>
      <c r="V18" s="65"/>
    </row>
    <row r="19" spans="1:22" s="34" customFormat="1" ht="15">
      <c r="A19" s="53" t="s">
        <v>116</v>
      </c>
      <c r="B19" s="86" t="s">
        <v>225</v>
      </c>
      <c r="C19" s="86"/>
      <c r="D19" s="86"/>
      <c r="E19" s="86"/>
      <c r="F19" s="86"/>
      <c r="G19" s="54">
        <v>17</v>
      </c>
      <c r="I19" s="65"/>
      <c r="J19" s="65"/>
      <c r="K19" s="65"/>
      <c r="L19" s="65"/>
      <c r="M19" s="65"/>
      <c r="N19" s="65"/>
      <c r="O19" s="65"/>
      <c r="P19" s="65"/>
      <c r="Q19" s="65"/>
      <c r="R19" s="65"/>
      <c r="S19" s="65"/>
      <c r="T19" s="65"/>
      <c r="U19" s="65"/>
      <c r="V19" s="65"/>
    </row>
    <row r="20" spans="1:22" s="34" customFormat="1" ht="15">
      <c r="A20" s="53" t="s">
        <v>117</v>
      </c>
      <c r="B20" s="434" t="s">
        <v>151</v>
      </c>
      <c r="C20" s="434"/>
      <c r="D20" s="434"/>
      <c r="E20" s="434"/>
      <c r="F20" s="434"/>
      <c r="G20" s="54">
        <v>18</v>
      </c>
      <c r="I20" s="204"/>
      <c r="J20" s="204"/>
      <c r="K20" s="204"/>
      <c r="L20" s="204"/>
      <c r="M20" s="204"/>
      <c r="N20" s="204"/>
      <c r="O20" s="204"/>
      <c r="P20" s="204"/>
      <c r="Q20" s="204"/>
      <c r="R20" s="204"/>
      <c r="S20" s="204"/>
      <c r="T20" s="204"/>
      <c r="U20" s="204"/>
      <c r="V20" s="65"/>
    </row>
    <row r="21" spans="1:7" s="34" customFormat="1" ht="15">
      <c r="A21" s="53" t="s">
        <v>222</v>
      </c>
      <c r="B21" s="434" t="s">
        <v>152</v>
      </c>
      <c r="C21" s="434"/>
      <c r="D21" s="434"/>
      <c r="E21" s="434"/>
      <c r="F21" s="434"/>
      <c r="G21" s="54">
        <v>19</v>
      </c>
    </row>
    <row r="22" spans="1:7" s="34" customFormat="1" ht="15">
      <c r="A22" s="53" t="s">
        <v>236</v>
      </c>
      <c r="B22" s="86" t="s">
        <v>235</v>
      </c>
      <c r="C22" s="86"/>
      <c r="D22" s="86"/>
      <c r="E22" s="86"/>
      <c r="F22" s="86"/>
      <c r="G22" s="54">
        <v>20</v>
      </c>
    </row>
    <row r="23" spans="1:7" s="34" customFormat="1" ht="15">
      <c r="A23" s="53" t="s">
        <v>250</v>
      </c>
      <c r="B23" s="86" t="s">
        <v>251</v>
      </c>
      <c r="C23" s="86"/>
      <c r="D23" s="86"/>
      <c r="E23" s="86"/>
      <c r="F23" s="86"/>
      <c r="G23" s="54">
        <v>22</v>
      </c>
    </row>
    <row r="24" spans="1:7" s="34" customFormat="1" ht="9.75" customHeight="1">
      <c r="A24" s="55"/>
      <c r="B24" s="46"/>
      <c r="C24" s="46"/>
      <c r="D24" s="46"/>
      <c r="E24" s="46"/>
      <c r="F24" s="46"/>
      <c r="G24" s="56"/>
    </row>
    <row r="25" spans="1:7" s="34" customFormat="1" ht="15">
      <c r="A25" s="57" t="s">
        <v>118</v>
      </c>
      <c r="B25" s="58" t="s">
        <v>102</v>
      </c>
      <c r="C25" s="58"/>
      <c r="D25" s="58"/>
      <c r="E25" s="58"/>
      <c r="F25" s="58"/>
      <c r="G25" s="49" t="s">
        <v>103</v>
      </c>
    </row>
    <row r="26" spans="1:7" s="34" customFormat="1" ht="9.75" customHeight="1">
      <c r="A26" s="59"/>
      <c r="B26" s="46"/>
      <c r="C26" s="46"/>
      <c r="D26" s="46"/>
      <c r="E26" s="46"/>
      <c r="F26" s="46"/>
      <c r="G26" s="54"/>
    </row>
    <row r="27" spans="1:7" s="34" customFormat="1" ht="15">
      <c r="A27" s="53" t="s">
        <v>104</v>
      </c>
      <c r="B27" s="434" t="s">
        <v>226</v>
      </c>
      <c r="C27" s="434"/>
      <c r="D27" s="434"/>
      <c r="E27" s="434"/>
      <c r="F27" s="434"/>
      <c r="G27" s="54">
        <v>8</v>
      </c>
    </row>
    <row r="28" spans="1:7" s="34" customFormat="1" ht="15">
      <c r="A28" s="53" t="s">
        <v>105</v>
      </c>
      <c r="B28" s="434" t="s">
        <v>227</v>
      </c>
      <c r="C28" s="434"/>
      <c r="D28" s="434"/>
      <c r="E28" s="434"/>
      <c r="F28" s="434"/>
      <c r="G28" s="54">
        <v>8</v>
      </c>
    </row>
    <row r="29" spans="1:7" s="34" customFormat="1" ht="15">
      <c r="A29" s="53" t="s">
        <v>106</v>
      </c>
      <c r="B29" s="434" t="s">
        <v>139</v>
      </c>
      <c r="C29" s="434"/>
      <c r="D29" s="434"/>
      <c r="E29" s="434"/>
      <c r="F29" s="434"/>
      <c r="G29" s="54">
        <v>8</v>
      </c>
    </row>
    <row r="30" spans="1:7" s="34" customFormat="1" ht="15">
      <c r="A30" s="53" t="s">
        <v>107</v>
      </c>
      <c r="B30" s="434" t="s">
        <v>136</v>
      </c>
      <c r="C30" s="434"/>
      <c r="D30" s="434"/>
      <c r="E30" s="434"/>
      <c r="F30" s="434"/>
      <c r="G30" s="54">
        <v>8</v>
      </c>
    </row>
    <row r="31" spans="1:7" s="34" customFormat="1" ht="15">
      <c r="A31" s="53" t="s">
        <v>108</v>
      </c>
      <c r="B31" s="434" t="s">
        <v>137</v>
      </c>
      <c r="C31" s="434"/>
      <c r="D31" s="434"/>
      <c r="E31" s="434"/>
      <c r="F31" s="434"/>
      <c r="G31" s="54">
        <v>9</v>
      </c>
    </row>
    <row r="32" spans="1:7" s="34" customFormat="1" ht="15">
      <c r="A32" s="53" t="s">
        <v>109</v>
      </c>
      <c r="B32" s="434" t="s">
        <v>138</v>
      </c>
      <c r="C32" s="434"/>
      <c r="D32" s="434"/>
      <c r="E32" s="434"/>
      <c r="F32" s="434"/>
      <c r="G32" s="54">
        <v>9</v>
      </c>
    </row>
    <row r="33" spans="1:7" s="34" customFormat="1" ht="15">
      <c r="A33" s="53" t="s">
        <v>110</v>
      </c>
      <c r="B33" s="434" t="s">
        <v>143</v>
      </c>
      <c r="C33" s="434"/>
      <c r="D33" s="434"/>
      <c r="E33" s="434"/>
      <c r="F33" s="434"/>
      <c r="G33" s="54">
        <v>9</v>
      </c>
    </row>
    <row r="34" spans="1:7" s="34" customFormat="1" ht="15">
      <c r="A34" s="53" t="s">
        <v>111</v>
      </c>
      <c r="B34" s="434" t="s">
        <v>140</v>
      </c>
      <c r="C34" s="434"/>
      <c r="D34" s="434"/>
      <c r="E34" s="434"/>
      <c r="F34" s="434"/>
      <c r="G34" s="54">
        <v>9</v>
      </c>
    </row>
    <row r="35" spans="1:7" s="34" customFormat="1" ht="15">
      <c r="A35" s="53" t="s">
        <v>112</v>
      </c>
      <c r="B35" s="434" t="s">
        <v>141</v>
      </c>
      <c r="C35" s="434"/>
      <c r="D35" s="434"/>
      <c r="E35" s="434"/>
      <c r="F35" s="434"/>
      <c r="G35" s="54">
        <v>10</v>
      </c>
    </row>
    <row r="36" spans="1:7" s="34" customFormat="1" ht="15">
      <c r="A36" s="53" t="s">
        <v>113</v>
      </c>
      <c r="B36" s="434" t="s">
        <v>142</v>
      </c>
      <c r="C36" s="434"/>
      <c r="D36" s="434"/>
      <c r="E36" s="434"/>
      <c r="F36" s="434"/>
      <c r="G36" s="54">
        <v>10</v>
      </c>
    </row>
    <row r="37" spans="1:7" s="34" customFormat="1" ht="15">
      <c r="A37" s="53" t="s">
        <v>114</v>
      </c>
      <c r="B37" s="434" t="s">
        <v>144</v>
      </c>
      <c r="C37" s="434"/>
      <c r="D37" s="434"/>
      <c r="E37" s="434"/>
      <c r="F37" s="434"/>
      <c r="G37" s="54">
        <v>10</v>
      </c>
    </row>
    <row r="38" spans="1:7" s="34" customFormat="1" ht="15">
      <c r="A38" s="53" t="s">
        <v>115</v>
      </c>
      <c r="B38" s="434" t="s">
        <v>154</v>
      </c>
      <c r="C38" s="434"/>
      <c r="D38" s="434"/>
      <c r="E38" s="434"/>
      <c r="F38" s="434"/>
      <c r="G38" s="54">
        <v>10</v>
      </c>
    </row>
    <row r="39" spans="1:7" s="34" customFormat="1" ht="15">
      <c r="A39" s="53" t="s">
        <v>116</v>
      </c>
      <c r="B39" s="434" t="s">
        <v>196</v>
      </c>
      <c r="C39" s="434"/>
      <c r="D39" s="434"/>
      <c r="E39" s="434"/>
      <c r="F39" s="434"/>
      <c r="G39" s="54">
        <v>13</v>
      </c>
    </row>
    <row r="40" spans="1:7" s="34" customFormat="1" ht="15">
      <c r="A40" s="53" t="s">
        <v>117</v>
      </c>
      <c r="B40" s="434" t="s">
        <v>197</v>
      </c>
      <c r="C40" s="434"/>
      <c r="D40" s="434"/>
      <c r="E40" s="434"/>
      <c r="F40" s="434"/>
      <c r="G40" s="54">
        <v>13</v>
      </c>
    </row>
    <row r="41" spans="1:7" s="34" customFormat="1" ht="15">
      <c r="A41" s="53" t="s">
        <v>238</v>
      </c>
      <c r="B41" s="86" t="s">
        <v>237</v>
      </c>
      <c r="C41" s="86"/>
      <c r="D41" s="86"/>
      <c r="E41" s="86"/>
      <c r="F41" s="86"/>
      <c r="G41" s="54">
        <v>21</v>
      </c>
    </row>
    <row r="42" spans="1:9" s="34" customFormat="1" ht="15">
      <c r="A42" s="53" t="s">
        <v>236</v>
      </c>
      <c r="B42" s="86" t="s">
        <v>239</v>
      </c>
      <c r="C42" s="86"/>
      <c r="D42" s="86"/>
      <c r="E42" s="86"/>
      <c r="F42" s="86"/>
      <c r="G42" s="54">
        <v>21</v>
      </c>
      <c r="I42" s="205"/>
    </row>
    <row r="43" spans="1:9" s="34" customFormat="1" ht="15">
      <c r="A43" s="60"/>
      <c r="B43" s="60"/>
      <c r="C43" s="61"/>
      <c r="D43" s="61"/>
      <c r="E43" s="61"/>
      <c r="F43" s="61"/>
      <c r="G43" s="62"/>
      <c r="I43" s="205"/>
    </row>
    <row r="44" spans="1:7" s="34" customFormat="1" ht="54.75" customHeight="1">
      <c r="A44" s="435" t="s">
        <v>119</v>
      </c>
      <c r="B44" s="435"/>
      <c r="C44" s="435"/>
      <c r="D44" s="435"/>
      <c r="E44" s="435"/>
      <c r="F44" s="435"/>
      <c r="G44" s="435"/>
    </row>
    <row r="46" ht="14.25">
      <c r="A46" s="43" t="s">
        <v>97</v>
      </c>
    </row>
    <row r="47" ht="14.25">
      <c r="A47" s="43" t="s">
        <v>98</v>
      </c>
    </row>
    <row r="48" ht="14.25">
      <c r="A48" s="43" t="s">
        <v>99</v>
      </c>
    </row>
    <row r="49" spans="1:3" ht="15">
      <c r="A49" s="44" t="s">
        <v>100</v>
      </c>
      <c r="B49" s="34"/>
      <c r="C49" s="65"/>
    </row>
    <row r="50" spans="1:3" ht="15">
      <c r="A50" s="34"/>
      <c r="B50" s="34"/>
      <c r="C50" s="65"/>
    </row>
    <row r="51" spans="2:3" ht="15">
      <c r="B51" s="34"/>
      <c r="C51" s="65"/>
    </row>
    <row r="52" spans="2:3" ht="15">
      <c r="B52" s="45"/>
      <c r="C52" s="65"/>
    </row>
    <row r="53" spans="2:3" ht="15">
      <c r="B53" s="34"/>
      <c r="C53" s="34"/>
    </row>
  </sheetData>
  <sheetProtection/>
  <mergeCells count="29">
    <mergeCell ref="B10:F10"/>
    <mergeCell ref="B11:F11"/>
    <mergeCell ref="B8:F8"/>
    <mergeCell ref="B21:F21"/>
    <mergeCell ref="B12:F12"/>
    <mergeCell ref="B13:F13"/>
    <mergeCell ref="B14:F14"/>
    <mergeCell ref="B16:F16"/>
    <mergeCell ref="B15:F15"/>
    <mergeCell ref="B36:F36"/>
    <mergeCell ref="B37:F37"/>
    <mergeCell ref="B39:F39"/>
    <mergeCell ref="B20:F20"/>
    <mergeCell ref="A1:G1"/>
    <mergeCell ref="B5:F5"/>
    <mergeCell ref="B6:F6"/>
    <mergeCell ref="B32:F32"/>
    <mergeCell ref="B27:F27"/>
    <mergeCell ref="B9:F9"/>
    <mergeCell ref="B40:F40"/>
    <mergeCell ref="B34:F34"/>
    <mergeCell ref="B38:F38"/>
    <mergeCell ref="A44:G44"/>
    <mergeCell ref="B28:F28"/>
    <mergeCell ref="B29:F29"/>
    <mergeCell ref="B30:F30"/>
    <mergeCell ref="B31:F31"/>
    <mergeCell ref="B35:F35"/>
    <mergeCell ref="B33:F33"/>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20.xml><?xml version="1.0" encoding="utf-8"?>
<worksheet xmlns="http://schemas.openxmlformats.org/spreadsheetml/2006/main" xmlns:r="http://schemas.openxmlformats.org/officeDocument/2006/relationships">
  <dimension ref="B1:N8"/>
  <sheetViews>
    <sheetView zoomScalePageLayoutView="0" workbookViewId="0" topLeftCell="A1">
      <selection activeCell="B1" sqref="B1:K1"/>
    </sheetView>
  </sheetViews>
  <sheetFormatPr defaultColWidth="11.00390625" defaultRowHeight="14.25"/>
  <cols>
    <col min="1" max="1" width="2.875" style="0" customWidth="1"/>
  </cols>
  <sheetData>
    <row r="1" spans="2:14" ht="15">
      <c r="B1" s="528" t="s">
        <v>261</v>
      </c>
      <c r="C1" s="529"/>
      <c r="D1" s="529"/>
      <c r="E1" s="529"/>
      <c r="F1" s="529"/>
      <c r="G1" s="529"/>
      <c r="H1" s="529"/>
      <c r="I1" s="529"/>
      <c r="J1" s="529"/>
      <c r="K1" s="530"/>
      <c r="L1" s="89"/>
      <c r="M1" s="89"/>
      <c r="N1" s="89"/>
    </row>
    <row r="2" spans="2:14" ht="14.25">
      <c r="B2" s="531" t="s">
        <v>262</v>
      </c>
      <c r="C2" s="532"/>
      <c r="D2" s="532"/>
      <c r="E2" s="532"/>
      <c r="F2" s="532"/>
      <c r="G2" s="532"/>
      <c r="H2" s="532"/>
      <c r="I2" s="532"/>
      <c r="J2" s="532"/>
      <c r="K2" s="533"/>
      <c r="L2" s="89"/>
      <c r="M2" s="89"/>
      <c r="N2" s="89"/>
    </row>
    <row r="3" spans="2:14" ht="15">
      <c r="B3" s="275" t="s">
        <v>246</v>
      </c>
      <c r="C3" s="276">
        <v>2002</v>
      </c>
      <c r="D3" s="276">
        <v>2003</v>
      </c>
      <c r="E3" s="276">
        <v>2004</v>
      </c>
      <c r="F3" s="276">
        <v>2005</v>
      </c>
      <c r="G3" s="276">
        <v>2006</v>
      </c>
      <c r="H3" s="276">
        <v>2007</v>
      </c>
      <c r="I3" s="276">
        <v>2008</v>
      </c>
      <c r="J3" s="276">
        <v>2009</v>
      </c>
      <c r="K3" s="277">
        <v>2010</v>
      </c>
      <c r="L3" s="89"/>
      <c r="M3" s="89"/>
      <c r="N3" s="89"/>
    </row>
    <row r="4" spans="2:11" ht="14.25">
      <c r="B4" s="267" t="s">
        <v>247</v>
      </c>
      <c r="C4" s="152">
        <v>108569</v>
      </c>
      <c r="D4" s="152">
        <v>110097</v>
      </c>
      <c r="E4" s="152">
        <v>112056</v>
      </c>
      <c r="F4" s="152">
        <v>114448</v>
      </c>
      <c r="G4" s="152">
        <v>116796</v>
      </c>
      <c r="H4" s="152">
        <v>117558</v>
      </c>
      <c r="I4" s="152">
        <v>119058</v>
      </c>
      <c r="J4" s="152">
        <v>120300</v>
      </c>
      <c r="K4" s="268">
        <v>121500</v>
      </c>
    </row>
    <row r="5" spans="2:11" ht="14.25">
      <c r="B5" s="267" t="s">
        <v>248</v>
      </c>
      <c r="C5" s="152">
        <v>52366</v>
      </c>
      <c r="D5" s="152">
        <v>52685</v>
      </c>
      <c r="E5" s="152">
        <v>53426</v>
      </c>
      <c r="F5" s="152">
        <v>54646</v>
      </c>
      <c r="G5" s="152">
        <v>54989</v>
      </c>
      <c r="H5" s="152">
        <v>55119</v>
      </c>
      <c r="I5" s="152">
        <v>55119</v>
      </c>
      <c r="J5" s="152">
        <v>55200</v>
      </c>
      <c r="K5" s="268">
        <v>55000</v>
      </c>
    </row>
    <row r="6" spans="2:11" ht="14.25">
      <c r="B6" s="267" t="s">
        <v>249</v>
      </c>
      <c r="C6" s="152">
        <v>9791</v>
      </c>
      <c r="D6" s="152">
        <v>9853</v>
      </c>
      <c r="E6" s="152">
        <v>9883</v>
      </c>
      <c r="F6" s="152">
        <v>10002</v>
      </c>
      <c r="G6" s="152">
        <v>10063</v>
      </c>
      <c r="H6" s="152">
        <v>9982</v>
      </c>
      <c r="I6" s="152">
        <v>9982</v>
      </c>
      <c r="J6" s="152">
        <v>10001</v>
      </c>
      <c r="K6" s="268">
        <v>9990</v>
      </c>
    </row>
    <row r="7" spans="2:11" ht="14.25">
      <c r="B7" s="269" t="s">
        <v>169</v>
      </c>
      <c r="C7" s="270">
        <f>C4+C5+C6</f>
        <v>170726</v>
      </c>
      <c r="D7" s="270">
        <f aca="true" t="shared" si="0" ref="D7:K7">D4+D5+D6</f>
        <v>172635</v>
      </c>
      <c r="E7" s="270">
        <f t="shared" si="0"/>
        <v>175365</v>
      </c>
      <c r="F7" s="270">
        <f t="shared" si="0"/>
        <v>179096</v>
      </c>
      <c r="G7" s="270">
        <f t="shared" si="0"/>
        <v>181848</v>
      </c>
      <c r="H7" s="270">
        <f t="shared" si="0"/>
        <v>182659</v>
      </c>
      <c r="I7" s="270">
        <f t="shared" si="0"/>
        <v>184159</v>
      </c>
      <c r="J7" s="270">
        <f t="shared" si="0"/>
        <v>185501</v>
      </c>
      <c r="K7" s="271">
        <f t="shared" si="0"/>
        <v>186490</v>
      </c>
    </row>
    <row r="8" spans="2:11" ht="15" thickBot="1">
      <c r="B8" s="274" t="s">
        <v>215</v>
      </c>
      <c r="C8" s="272"/>
      <c r="D8" s="272"/>
      <c r="E8" s="272"/>
      <c r="F8" s="272"/>
      <c r="G8" s="272"/>
      <c r="H8" s="272"/>
      <c r="I8" s="272"/>
      <c r="J8" s="272"/>
      <c r="K8" s="273"/>
    </row>
  </sheetData>
  <sheetProtection/>
  <mergeCells count="2">
    <mergeCell ref="B1:K1"/>
    <mergeCell ref="B2:K2"/>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L23" sqref="L23"/>
    </sheetView>
  </sheetViews>
  <sheetFormatPr defaultColWidth="11.00390625" defaultRowHeight="14.2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2" sqref="A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A1" sqref="A1:K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40" t="s">
        <v>300</v>
      </c>
      <c r="B1" s="440"/>
      <c r="C1" s="440"/>
      <c r="D1" s="440"/>
      <c r="E1" s="440"/>
      <c r="F1" s="440"/>
      <c r="G1" s="440"/>
      <c r="H1" s="440"/>
      <c r="I1" s="440"/>
      <c r="J1" s="440"/>
      <c r="K1" s="440"/>
    </row>
    <row r="2" spans="1:11" ht="12.75">
      <c r="A2" s="67"/>
      <c r="B2" s="227"/>
      <c r="C2" s="227"/>
      <c r="D2" s="227"/>
      <c r="E2" s="67"/>
      <c r="F2" s="227"/>
      <c r="G2" s="227"/>
      <c r="H2" s="227"/>
      <c r="I2" s="227"/>
      <c r="J2" s="227"/>
      <c r="K2" s="67"/>
    </row>
    <row r="3" ht="13.5" thickBot="1"/>
    <row r="4" spans="1:11" ht="26.25" customHeight="1" thickBot="1">
      <c r="A4" s="444" t="s">
        <v>81</v>
      </c>
      <c r="B4" s="442" t="s">
        <v>267</v>
      </c>
      <c r="C4" s="441" t="s">
        <v>286</v>
      </c>
      <c r="D4" s="438"/>
      <c r="E4" s="438"/>
      <c r="F4" s="441" t="s">
        <v>287</v>
      </c>
      <c r="G4" s="438"/>
      <c r="H4" s="439"/>
      <c r="I4" s="438" t="s">
        <v>12</v>
      </c>
      <c r="J4" s="438"/>
      <c r="K4" s="439"/>
    </row>
    <row r="5" spans="1:11" ht="26.25" customHeight="1" thickBot="1">
      <c r="A5" s="445"/>
      <c r="B5" s="443"/>
      <c r="C5" s="344" t="s">
        <v>369</v>
      </c>
      <c r="D5" s="365" t="s">
        <v>370</v>
      </c>
      <c r="E5" s="365" t="s">
        <v>346</v>
      </c>
      <c r="F5" s="343">
        <v>40725</v>
      </c>
      <c r="G5" s="343">
        <v>41091</v>
      </c>
      <c r="H5" s="365" t="s">
        <v>346</v>
      </c>
      <c r="I5" s="344" t="s">
        <v>371</v>
      </c>
      <c r="J5" s="344" t="s">
        <v>372</v>
      </c>
      <c r="K5" s="365" t="s">
        <v>346</v>
      </c>
    </row>
    <row r="6" spans="1:11" s="245" customFormat="1" ht="13.5" thickBot="1">
      <c r="A6" s="446"/>
      <c r="B6" s="441" t="s">
        <v>198</v>
      </c>
      <c r="C6" s="438"/>
      <c r="D6" s="438"/>
      <c r="E6" s="438"/>
      <c r="F6" s="438"/>
      <c r="G6" s="438"/>
      <c r="H6" s="438"/>
      <c r="I6" s="438"/>
      <c r="J6" s="438"/>
      <c r="K6" s="439"/>
    </row>
    <row r="7" spans="1:15" ht="12.75">
      <c r="A7" s="369" t="s">
        <v>13</v>
      </c>
      <c r="B7" s="91">
        <v>396.576154</v>
      </c>
      <c r="C7" s="91">
        <v>214.598306</v>
      </c>
      <c r="D7" s="93">
        <v>224.946196</v>
      </c>
      <c r="E7" s="97">
        <v>0.04821981213588877</v>
      </c>
      <c r="F7" s="90">
        <v>31.950689</v>
      </c>
      <c r="G7" s="93">
        <v>35.473411</v>
      </c>
      <c r="H7" s="97">
        <v>0.11025496195089879</v>
      </c>
      <c r="I7" s="90">
        <v>389.20095</v>
      </c>
      <c r="J7" s="93">
        <v>406.924044</v>
      </c>
      <c r="K7" s="370">
        <v>0.04553712934153942</v>
      </c>
      <c r="M7" s="319"/>
      <c r="N7" s="319"/>
      <c r="O7" s="319"/>
    </row>
    <row r="8" spans="1:15" ht="12.75">
      <c r="A8" s="369" t="s">
        <v>14</v>
      </c>
      <c r="B8" s="91">
        <v>210.154761</v>
      </c>
      <c r="C8" s="91">
        <v>96.643413</v>
      </c>
      <c r="D8" s="93">
        <v>144.35113</v>
      </c>
      <c r="E8" s="97">
        <v>0.4936468562011569</v>
      </c>
      <c r="F8" s="90">
        <v>12.015444</v>
      </c>
      <c r="G8" s="93">
        <v>14.09379</v>
      </c>
      <c r="H8" s="97">
        <v>0.1729728838984228</v>
      </c>
      <c r="I8" s="90">
        <v>211.178734</v>
      </c>
      <c r="J8" s="93">
        <v>257.862478</v>
      </c>
      <c r="K8" s="370">
        <v>0.22106271363479246</v>
      </c>
      <c r="M8" s="319"/>
      <c r="N8" s="319"/>
      <c r="O8" s="319"/>
    </row>
    <row r="9" spans="1:15" ht="12.75">
      <c r="A9" s="369" t="s">
        <v>15</v>
      </c>
      <c r="B9" s="91">
        <v>6.0019767</v>
      </c>
      <c r="C9" s="91">
        <v>2.720684</v>
      </c>
      <c r="D9" s="93">
        <v>3.609072</v>
      </c>
      <c r="E9" s="97">
        <v>0.3265311223207106</v>
      </c>
      <c r="F9" s="230">
        <v>0.699016</v>
      </c>
      <c r="G9" s="93">
        <v>0.782013</v>
      </c>
      <c r="H9" s="97">
        <v>0.11873404900603135</v>
      </c>
      <c r="I9" s="90">
        <v>5.327828</v>
      </c>
      <c r="J9" s="93">
        <v>6.8903647</v>
      </c>
      <c r="K9" s="370">
        <v>0.2932783678452082</v>
      </c>
      <c r="L9" s="163"/>
      <c r="M9" s="319"/>
      <c r="N9" s="319"/>
      <c r="O9" s="319"/>
    </row>
    <row r="10" spans="1:15" ht="12.75">
      <c r="A10" s="369" t="s">
        <v>16</v>
      </c>
      <c r="B10" s="91">
        <v>49.518285</v>
      </c>
      <c r="C10" s="91">
        <v>26.61614</v>
      </c>
      <c r="D10" s="93">
        <v>22.801976</v>
      </c>
      <c r="E10" s="97">
        <v>-0.14330267273917263</v>
      </c>
      <c r="F10" s="90">
        <v>4.088926</v>
      </c>
      <c r="G10" s="93">
        <v>3.426924</v>
      </c>
      <c r="H10" s="97">
        <v>-0.16190119361416655</v>
      </c>
      <c r="I10" s="90">
        <v>49.186762</v>
      </c>
      <c r="J10" s="93">
        <v>45.704121</v>
      </c>
      <c r="K10" s="370">
        <v>-0.07080443717762919</v>
      </c>
      <c r="L10" s="163"/>
      <c r="M10" s="319"/>
      <c r="N10" s="319"/>
      <c r="O10" s="319"/>
    </row>
    <row r="11" spans="1:15" ht="12.75">
      <c r="A11" s="369" t="s">
        <v>17</v>
      </c>
      <c r="B11" s="91">
        <v>3.7969443</v>
      </c>
      <c r="C11" s="91">
        <v>1.623234</v>
      </c>
      <c r="D11" s="93">
        <v>1.519753</v>
      </c>
      <c r="E11" s="97">
        <v>-0.06374989681093435</v>
      </c>
      <c r="F11" s="90">
        <v>0.180834</v>
      </c>
      <c r="G11" s="93">
        <v>0.254364</v>
      </c>
      <c r="H11" s="97">
        <v>0.40661601247553003</v>
      </c>
      <c r="I11" s="90">
        <v>3.778587</v>
      </c>
      <c r="J11" s="93">
        <v>3.6934633</v>
      </c>
      <c r="K11" s="370">
        <v>-0.022527918504986144</v>
      </c>
      <c r="L11" s="163"/>
      <c r="M11" s="319"/>
      <c r="N11" s="319"/>
      <c r="O11" s="319"/>
    </row>
    <row r="12" spans="1:15" ht="12.75">
      <c r="A12" s="369" t="s">
        <v>18</v>
      </c>
      <c r="B12" s="92">
        <v>1.6774295</v>
      </c>
      <c r="C12" s="92">
        <v>1.153801</v>
      </c>
      <c r="D12" s="94">
        <v>1.101965</v>
      </c>
      <c r="E12" s="98">
        <v>-0.04492629144887206</v>
      </c>
      <c r="F12" s="95">
        <v>0.070836</v>
      </c>
      <c r="G12" s="94">
        <v>0.154411</v>
      </c>
      <c r="H12" s="98">
        <v>1.179837935513016</v>
      </c>
      <c r="I12" s="95">
        <v>1.879275</v>
      </c>
      <c r="J12" s="94">
        <v>1.6255935</v>
      </c>
      <c r="K12" s="371">
        <v>-0.13498902502294774</v>
      </c>
      <c r="L12" s="163"/>
      <c r="M12" s="319"/>
      <c r="N12" s="319"/>
      <c r="O12" s="319"/>
    </row>
    <row r="13" spans="1:14" ht="13.5" thickBot="1">
      <c r="A13" s="372" t="s">
        <v>125</v>
      </c>
      <c r="B13" s="366">
        <v>667.7255505</v>
      </c>
      <c r="C13" s="366">
        <v>343.355578</v>
      </c>
      <c r="D13" s="367">
        <v>398.330092</v>
      </c>
      <c r="E13" s="96">
        <v>0.16010957014363703</v>
      </c>
      <c r="F13" s="366">
        <v>49.005745</v>
      </c>
      <c r="G13" s="367">
        <v>54.184913</v>
      </c>
      <c r="H13" s="96">
        <v>0.10568491510536182</v>
      </c>
      <c r="I13" s="366">
        <v>660.552136</v>
      </c>
      <c r="J13" s="367">
        <v>722.7000645</v>
      </c>
      <c r="K13" s="373">
        <v>0.09408481952134662</v>
      </c>
      <c r="L13" s="163"/>
      <c r="M13" s="163"/>
      <c r="N13" s="163"/>
    </row>
    <row r="14" spans="1:14" s="78" customFormat="1" ht="13.5" thickBot="1">
      <c r="A14" s="368"/>
      <c r="B14" s="438" t="s">
        <v>199</v>
      </c>
      <c r="C14" s="438"/>
      <c r="D14" s="438"/>
      <c r="E14" s="438"/>
      <c r="F14" s="438"/>
      <c r="G14" s="438"/>
      <c r="H14" s="438"/>
      <c r="I14" s="438"/>
      <c r="J14" s="438"/>
      <c r="K14" s="439"/>
      <c r="L14" s="163"/>
      <c r="M14" s="163"/>
      <c r="N14" s="163"/>
    </row>
    <row r="15" spans="1:15" ht="12.75">
      <c r="A15" s="374" t="s">
        <v>13</v>
      </c>
      <c r="B15" s="91">
        <v>1321.533008</v>
      </c>
      <c r="C15" s="91">
        <v>713.242918</v>
      </c>
      <c r="D15" s="91">
        <v>743.956096</v>
      </c>
      <c r="E15" s="97">
        <v>0.04306131505115052</v>
      </c>
      <c r="F15" s="91">
        <v>106.245526</v>
      </c>
      <c r="G15" s="91">
        <v>119.375132</v>
      </c>
      <c r="H15" s="97">
        <v>0.12357796600301074</v>
      </c>
      <c r="I15" s="91">
        <v>1265.39139</v>
      </c>
      <c r="J15" s="91">
        <v>1352.246186</v>
      </c>
      <c r="K15" s="370">
        <v>0.0686386810329096</v>
      </c>
      <c r="L15" s="163"/>
      <c r="M15" s="319">
        <f>+J15/J7</f>
        <v>3.323092370526034</v>
      </c>
      <c r="N15" s="319"/>
      <c r="O15" s="319"/>
    </row>
    <row r="16" spans="1:15" ht="12.75">
      <c r="A16" s="374" t="s">
        <v>14</v>
      </c>
      <c r="B16" s="91">
        <v>245.241845</v>
      </c>
      <c r="C16" s="91">
        <v>111.375853</v>
      </c>
      <c r="D16" s="91">
        <v>177.595841</v>
      </c>
      <c r="E16" s="97">
        <v>0.5945632398433798</v>
      </c>
      <c r="F16" s="91">
        <v>15.090611</v>
      </c>
      <c r="G16" s="91">
        <v>18.036404</v>
      </c>
      <c r="H16" s="97">
        <v>0.19520700652876144</v>
      </c>
      <c r="I16" s="91">
        <v>219.216102</v>
      </c>
      <c r="J16" s="91">
        <v>311.461833</v>
      </c>
      <c r="K16" s="370">
        <v>0.4207981537779557</v>
      </c>
      <c r="L16" s="163"/>
      <c r="M16" s="319"/>
      <c r="N16" s="319"/>
      <c r="O16" s="319"/>
    </row>
    <row r="17" spans="1:15" ht="12.75">
      <c r="A17" s="374" t="s">
        <v>15</v>
      </c>
      <c r="B17" s="91">
        <v>14.603653</v>
      </c>
      <c r="C17" s="91">
        <v>5.977908</v>
      </c>
      <c r="D17" s="91">
        <v>8.526155</v>
      </c>
      <c r="E17" s="97">
        <v>0.4262773866710561</v>
      </c>
      <c r="F17" s="91">
        <v>1.314402</v>
      </c>
      <c r="G17" s="91">
        <v>2.160003</v>
      </c>
      <c r="H17" s="97">
        <v>0.6433351440426902</v>
      </c>
      <c r="I17" s="91">
        <v>11.279138</v>
      </c>
      <c r="J17" s="91">
        <v>17.1519</v>
      </c>
      <c r="K17" s="370">
        <v>0.520674718227581</v>
      </c>
      <c r="L17" s="163"/>
      <c r="M17" s="319"/>
      <c r="N17" s="319"/>
      <c r="O17" s="319"/>
    </row>
    <row r="18" spans="1:15" ht="12.75">
      <c r="A18" s="374" t="s">
        <v>16</v>
      </c>
      <c r="B18" s="91">
        <v>98.660398</v>
      </c>
      <c r="C18" s="91">
        <v>52.628693</v>
      </c>
      <c r="D18" s="91">
        <v>46.904445</v>
      </c>
      <c r="E18" s="97">
        <v>-0.10876667600314516</v>
      </c>
      <c r="F18" s="91">
        <v>8.317496</v>
      </c>
      <c r="G18" s="91">
        <v>6.974537</v>
      </c>
      <c r="H18" s="97">
        <v>-0.16146193517856822</v>
      </c>
      <c r="I18" s="91">
        <v>95.708194</v>
      </c>
      <c r="J18" s="91">
        <v>92.93615</v>
      </c>
      <c r="K18" s="370">
        <v>-0.028963497106632374</v>
      </c>
      <c r="L18" s="163"/>
      <c r="M18" s="319">
        <f>+G21/G13</f>
        <v>2.73607066601731</v>
      </c>
      <c r="N18" s="319"/>
      <c r="O18" s="319"/>
    </row>
    <row r="19" spans="1:15" ht="12.75">
      <c r="A19" s="374" t="s">
        <v>17</v>
      </c>
      <c r="B19" s="91">
        <v>14.653111</v>
      </c>
      <c r="C19" s="91">
        <v>6.316547</v>
      </c>
      <c r="D19" s="91">
        <v>6.300458</v>
      </c>
      <c r="E19" s="97">
        <v>-0.002547119494242689</v>
      </c>
      <c r="F19" s="91">
        <v>0.74743</v>
      </c>
      <c r="G19" s="91">
        <v>0.997716</v>
      </c>
      <c r="H19" s="97">
        <v>0.33486212755709555</v>
      </c>
      <c r="I19" s="91">
        <v>14.702532</v>
      </c>
      <c r="J19" s="91">
        <v>14.637022</v>
      </c>
      <c r="K19" s="370">
        <v>-0.004455695114283675</v>
      </c>
      <c r="L19" s="163"/>
      <c r="M19" s="319"/>
      <c r="N19" s="319"/>
      <c r="O19" s="319"/>
    </row>
    <row r="20" spans="1:15" ht="12.75">
      <c r="A20" s="375" t="s">
        <v>18</v>
      </c>
      <c r="B20" s="92">
        <v>7.495222</v>
      </c>
      <c r="C20" s="92">
        <v>5.115577</v>
      </c>
      <c r="D20" s="92">
        <v>5.148649</v>
      </c>
      <c r="E20" s="98">
        <v>0.006464959866697262</v>
      </c>
      <c r="F20" s="92">
        <v>0.32229</v>
      </c>
      <c r="G20" s="92">
        <v>0.709959</v>
      </c>
      <c r="H20" s="98">
        <v>1.2028576747649633</v>
      </c>
      <c r="I20" s="92">
        <v>8.137028</v>
      </c>
      <c r="J20" s="92">
        <v>7.528294</v>
      </c>
      <c r="K20" s="371">
        <v>-0.07481036073613134</v>
      </c>
      <c r="L20" s="163"/>
      <c r="M20" s="319"/>
      <c r="N20" s="319"/>
      <c r="O20" s="319"/>
    </row>
    <row r="21" spans="1:14" ht="13.5" thickBot="1">
      <c r="A21" s="376" t="s">
        <v>125</v>
      </c>
      <c r="B21" s="99">
        <v>1702.187237</v>
      </c>
      <c r="C21" s="99">
        <v>894.657496</v>
      </c>
      <c r="D21" s="99">
        <v>988.431644</v>
      </c>
      <c r="E21" s="98">
        <v>0.10481569586044137</v>
      </c>
      <c r="F21" s="99">
        <v>132.037755</v>
      </c>
      <c r="G21" s="100">
        <v>148.253751</v>
      </c>
      <c r="H21" s="98">
        <v>0.12281332714267967</v>
      </c>
      <c r="I21" s="99">
        <v>1614.434384</v>
      </c>
      <c r="J21" s="100">
        <v>1795.961385</v>
      </c>
      <c r="K21" s="371">
        <v>0.11243999929575343</v>
      </c>
      <c r="L21" s="163"/>
      <c r="M21" s="163"/>
      <c r="N21" s="163"/>
    </row>
    <row r="22" spans="1:14" s="78" customFormat="1" ht="13.5" thickBot="1">
      <c r="A22" s="368"/>
      <c r="B22" s="438" t="s">
        <v>124</v>
      </c>
      <c r="C22" s="438"/>
      <c r="D22" s="438"/>
      <c r="E22" s="438"/>
      <c r="F22" s="438"/>
      <c r="G22" s="438"/>
      <c r="H22" s="438"/>
      <c r="I22" s="438"/>
      <c r="J22" s="438"/>
      <c r="K22" s="439"/>
      <c r="L22" s="163"/>
      <c r="M22" s="163"/>
      <c r="N22" s="163"/>
    </row>
    <row r="23" spans="1:14" ht="12.75">
      <c r="A23" s="377" t="s">
        <v>13</v>
      </c>
      <c r="B23" s="101">
        <v>3.332356206167656</v>
      </c>
      <c r="C23" s="101">
        <v>3.323618584389012</v>
      </c>
      <c r="D23" s="101">
        <v>3.3072623997606967</v>
      </c>
      <c r="E23" s="96">
        <v>-0.004921197848977044</v>
      </c>
      <c r="F23" s="101">
        <v>3.3252968660550635</v>
      </c>
      <c r="G23" s="101">
        <v>3.3652002622471238</v>
      </c>
      <c r="H23" s="96">
        <v>0.011999950019319527</v>
      </c>
      <c r="I23" s="101">
        <v>3.2512546282325365</v>
      </c>
      <c r="J23" s="101">
        <v>3.323092370526034</v>
      </c>
      <c r="K23" s="378">
        <v>0.022095391012961096</v>
      </c>
      <c r="L23" s="163"/>
      <c r="M23" s="163"/>
      <c r="N23" s="163"/>
    </row>
    <row r="24" spans="1:14" ht="12.75">
      <c r="A24" s="374" t="s">
        <v>14</v>
      </c>
      <c r="B24" s="102">
        <v>1.1669583112609092</v>
      </c>
      <c r="C24" s="102">
        <v>1.152441222248639</v>
      </c>
      <c r="D24" s="102">
        <v>1.230304473543089</v>
      </c>
      <c r="E24" s="97">
        <v>0.06756375057681763</v>
      </c>
      <c r="F24" s="102">
        <v>1.2559345289279364</v>
      </c>
      <c r="G24" s="102">
        <v>1.2797412193597322</v>
      </c>
      <c r="H24" s="97">
        <v>0.018955359442276887</v>
      </c>
      <c r="I24" s="102">
        <v>1.0380595519622728</v>
      </c>
      <c r="J24" s="102">
        <v>1.2078602339344617</v>
      </c>
      <c r="K24" s="379">
        <v>0.16357508743232496</v>
      </c>
      <c r="L24" s="163"/>
      <c r="M24" s="163"/>
      <c r="N24" s="163"/>
    </row>
    <row r="25" spans="1:14" ht="12.75">
      <c r="A25" s="374" t="s">
        <v>15</v>
      </c>
      <c r="B25" s="102">
        <v>2.433140568506372</v>
      </c>
      <c r="C25" s="102">
        <v>2.197207760989516</v>
      </c>
      <c r="D25" s="102">
        <v>2.3624230827204333</v>
      </c>
      <c r="E25" s="97">
        <v>0.07519330882779718</v>
      </c>
      <c r="F25" s="102">
        <v>1.8803603923229226</v>
      </c>
      <c r="G25" s="102">
        <v>2.7621062565456076</v>
      </c>
      <c r="H25" s="97">
        <v>0.4689238657773529</v>
      </c>
      <c r="I25" s="102">
        <v>2.11702367268613</v>
      </c>
      <c r="J25" s="102">
        <v>2.489258659995167</v>
      </c>
      <c r="K25" s="379">
        <v>0.1758293929877206</v>
      </c>
      <c r="L25" s="163"/>
      <c r="M25" s="163"/>
      <c r="N25" s="163"/>
    </row>
    <row r="26" spans="1:14" ht="12.75">
      <c r="A26" s="374" t="s">
        <v>16</v>
      </c>
      <c r="B26" s="102">
        <v>1.9924033718049807</v>
      </c>
      <c r="C26" s="102">
        <v>1.977322519343526</v>
      </c>
      <c r="D26" s="102">
        <v>2.057034223700613</v>
      </c>
      <c r="E26" s="97">
        <v>0.04031295025333104</v>
      </c>
      <c r="F26" s="102">
        <v>2.034151755253091</v>
      </c>
      <c r="G26" s="102">
        <v>2.0352178805249252</v>
      </c>
      <c r="H26" s="97">
        <v>0.0005241129473652073</v>
      </c>
      <c r="I26" s="102">
        <v>1.9458120459321961</v>
      </c>
      <c r="J26" s="102">
        <v>2.033430420858548</v>
      </c>
      <c r="K26" s="379">
        <v>0.045029207784750724</v>
      </c>
      <c r="L26" s="163"/>
      <c r="M26" s="163"/>
      <c r="N26" s="163"/>
    </row>
    <row r="27" spans="1:14" ht="12.75">
      <c r="A27" s="374" t="s">
        <v>17</v>
      </c>
      <c r="B27" s="102">
        <v>3.859185134741113</v>
      </c>
      <c r="C27" s="102">
        <v>3.8913348291127465</v>
      </c>
      <c r="D27" s="102">
        <v>4.145711836068098</v>
      </c>
      <c r="E27" s="97">
        <v>0.06537011542986426</v>
      </c>
      <c r="F27" s="102">
        <v>4.133238218476614</v>
      </c>
      <c r="G27" s="102">
        <v>3.92239467849224</v>
      </c>
      <c r="H27" s="97">
        <v>-0.05101170773120467</v>
      </c>
      <c r="I27" s="102">
        <v>3.891013227960611</v>
      </c>
      <c r="J27" s="102">
        <v>3.962953144816682</v>
      </c>
      <c r="K27" s="379">
        <v>0.01848873613153379</v>
      </c>
      <c r="L27" s="163"/>
      <c r="M27" s="163"/>
      <c r="N27" s="163"/>
    </row>
    <row r="28" spans="1:14" ht="12.75">
      <c r="A28" s="374" t="s">
        <v>18</v>
      </c>
      <c r="B28" s="102">
        <v>4.468278398585455</v>
      </c>
      <c r="C28" s="102">
        <v>4.433673571092415</v>
      </c>
      <c r="D28" s="102">
        <v>4.6722436738008915</v>
      </c>
      <c r="E28" s="97">
        <v>0.0538086755560796</v>
      </c>
      <c r="F28" s="102">
        <v>4.549805183804845</v>
      </c>
      <c r="G28" s="102">
        <v>4.5978524846027815</v>
      </c>
      <c r="H28" s="97">
        <v>0.010560298486836706</v>
      </c>
      <c r="I28" s="102">
        <v>4.32987614904684</v>
      </c>
      <c r="J28" s="102">
        <v>4.631104885692518</v>
      </c>
      <c r="K28" s="379">
        <v>0.06956982746769524</v>
      </c>
      <c r="L28" s="163"/>
      <c r="M28" s="163"/>
      <c r="N28" s="163"/>
    </row>
    <row r="29" spans="1:14" ht="13.5" thickBot="1">
      <c r="A29" s="380" t="s">
        <v>125</v>
      </c>
      <c r="B29" s="381">
        <v>2.5492318449179967</v>
      </c>
      <c r="C29" s="381">
        <v>2.605629712530839</v>
      </c>
      <c r="D29" s="381">
        <v>2.481438545195325</v>
      </c>
      <c r="E29" s="382">
        <v>-0.04766263093265377</v>
      </c>
      <c r="F29" s="381">
        <v>2.694332164524792</v>
      </c>
      <c r="G29" s="381">
        <v>2.73607066601731</v>
      </c>
      <c r="H29" s="382">
        <v>0.015491223406702392</v>
      </c>
      <c r="I29" s="381">
        <v>2.444068069745822</v>
      </c>
      <c r="J29" s="381">
        <v>2.485071571485933</v>
      </c>
      <c r="K29" s="383">
        <v>0.016776742942505196</v>
      </c>
      <c r="L29" s="163"/>
      <c r="M29" s="163"/>
      <c r="N29" s="163"/>
    </row>
    <row r="30" spans="1:17" s="119" customFormat="1" ht="12.75">
      <c r="A30" s="122" t="s">
        <v>201</v>
      </c>
      <c r="B30" s="122"/>
      <c r="C30" s="122"/>
      <c r="D30" s="122"/>
      <c r="E30" s="122"/>
      <c r="F30" s="122"/>
      <c r="G30" s="122"/>
      <c r="H30" s="122"/>
      <c r="I30" s="122"/>
      <c r="J30" s="122"/>
      <c r="K30" s="122"/>
      <c r="L30" s="118"/>
      <c r="M30" s="118"/>
      <c r="N30" s="118"/>
      <c r="Q30" s="118"/>
    </row>
    <row r="31" spans="1:11" ht="12.75">
      <c r="A31" s="78"/>
      <c r="B31" s="78"/>
      <c r="C31" s="78"/>
      <c r="D31" s="78"/>
      <c r="E31" s="78"/>
      <c r="F31" s="78"/>
      <c r="G31" s="78"/>
      <c r="H31" s="78"/>
      <c r="I31" s="78"/>
      <c r="J31" s="78"/>
      <c r="K31" s="78"/>
    </row>
    <row r="32" spans="1:11" ht="12.75">
      <c r="A32" s="437"/>
      <c r="B32" s="437"/>
      <c r="C32" s="437"/>
      <c r="D32" s="437"/>
      <c r="E32" s="437"/>
      <c r="F32" s="437"/>
      <c r="G32" s="437"/>
      <c r="H32" s="437"/>
      <c r="I32" s="437"/>
      <c r="J32" s="437"/>
      <c r="K32" s="437"/>
    </row>
    <row r="33" spans="1:11" ht="12.75">
      <c r="A33" s="437"/>
      <c r="B33" s="437"/>
      <c r="C33" s="437"/>
      <c r="D33" s="437"/>
      <c r="E33" s="437"/>
      <c r="F33" s="437"/>
      <c r="G33" s="437"/>
      <c r="H33" s="437"/>
      <c r="I33" s="437"/>
      <c r="J33" s="437"/>
      <c r="K33" s="437"/>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S150"/>
  <sheetViews>
    <sheetView zoomScalePageLayoutView="0" workbookViewId="0" topLeftCell="A1">
      <selection activeCell="A1" sqref="A1:I1"/>
    </sheetView>
  </sheetViews>
  <sheetFormatPr defaultColWidth="11.00390625" defaultRowHeight="14.25"/>
  <cols>
    <col min="1" max="1" width="37.75390625" style="119" customWidth="1"/>
    <col min="2" max="4" width="8.75390625" style="119" bestFit="1" customWidth="1"/>
    <col min="5" max="5" width="10.125" style="149" bestFit="1" customWidth="1"/>
    <col min="6" max="8" width="8.75390625" style="119" bestFit="1" customWidth="1"/>
    <col min="9" max="9" width="10.375" style="149" bestFit="1" customWidth="1"/>
    <col min="10" max="10" width="5.00390625" style="119" customWidth="1"/>
    <col min="11" max="11" width="5.00390625" style="118" customWidth="1"/>
    <col min="12" max="13" width="5.75390625" style="118" bestFit="1" customWidth="1"/>
    <col min="14" max="14" width="5.75390625" style="119" bestFit="1" customWidth="1"/>
    <col min="15" max="15" width="4.25390625" style="119" bestFit="1" customWidth="1"/>
    <col min="16" max="16" width="11.00390625" style="119" customWidth="1"/>
    <col min="17" max="17" width="16.875" style="119" bestFit="1" customWidth="1"/>
    <col min="18" max="19" width="16.375" style="119" bestFit="1" customWidth="1"/>
    <col min="20" max="20" width="13.625" style="119" bestFit="1" customWidth="1"/>
    <col min="21" max="23" width="13.25390625" style="119" bestFit="1" customWidth="1"/>
    <col min="24" max="16384" width="11.00390625" style="119" customWidth="1"/>
  </cols>
  <sheetData>
    <row r="1" spans="1:16" ht="19.5" customHeight="1">
      <c r="A1" s="457" t="s">
        <v>170</v>
      </c>
      <c r="B1" s="457"/>
      <c r="C1" s="457"/>
      <c r="D1" s="457"/>
      <c r="E1" s="457"/>
      <c r="F1" s="457"/>
      <c r="G1" s="457"/>
      <c r="H1" s="457"/>
      <c r="I1" s="457"/>
      <c r="J1" s="424"/>
      <c r="P1" s="118"/>
    </row>
    <row r="2" spans="1:18" s="117" customFormat="1" ht="12.75">
      <c r="A2" s="138"/>
      <c r="B2" s="449" t="s">
        <v>159</v>
      </c>
      <c r="C2" s="450"/>
      <c r="D2" s="450"/>
      <c r="E2" s="451"/>
      <c r="F2" s="452" t="s">
        <v>155</v>
      </c>
      <c r="G2" s="453"/>
      <c r="H2" s="453"/>
      <c r="I2" s="454"/>
      <c r="J2" s="120"/>
      <c r="K2" s="455"/>
      <c r="L2" s="455"/>
      <c r="M2" s="455"/>
      <c r="N2" s="121"/>
      <c r="O2" s="121"/>
      <c r="P2" s="121"/>
      <c r="Q2" s="121"/>
      <c r="R2" s="121"/>
    </row>
    <row r="3" spans="1:18" s="117" customFormat="1" ht="12.75">
      <c r="A3" s="139" t="s">
        <v>156</v>
      </c>
      <c r="B3" s="447">
        <v>2011</v>
      </c>
      <c r="C3" s="456" t="s">
        <v>429</v>
      </c>
      <c r="D3" s="456"/>
      <c r="E3" s="456"/>
      <c r="F3" s="447">
        <v>2011</v>
      </c>
      <c r="G3" s="449" t="str">
        <f>C3</f>
        <v>Enero - julio</v>
      </c>
      <c r="H3" s="450"/>
      <c r="I3" s="451"/>
      <c r="J3" s="120"/>
      <c r="K3" s="455"/>
      <c r="L3" s="455"/>
      <c r="M3" s="455"/>
      <c r="N3" s="121"/>
      <c r="O3" s="121"/>
      <c r="P3" s="121"/>
      <c r="Q3" s="121"/>
      <c r="R3" s="121"/>
    </row>
    <row r="4" spans="1:13" s="117" customFormat="1" ht="12.75">
      <c r="A4" s="140"/>
      <c r="B4" s="448"/>
      <c r="C4" s="179">
        <v>2011</v>
      </c>
      <c r="D4" s="179">
        <v>2012</v>
      </c>
      <c r="E4" s="141" t="s">
        <v>270</v>
      </c>
      <c r="F4" s="448"/>
      <c r="G4" s="179">
        <v>2011</v>
      </c>
      <c r="H4" s="179">
        <v>2012</v>
      </c>
      <c r="I4" s="141" t="s">
        <v>270</v>
      </c>
      <c r="J4" s="120"/>
      <c r="K4" s="331"/>
      <c r="L4" s="331"/>
      <c r="M4" s="120"/>
    </row>
    <row r="5" spans="1:16" ht="11.25" customHeight="1">
      <c r="A5" s="145"/>
      <c r="B5" s="145"/>
      <c r="C5" s="145"/>
      <c r="D5" s="145"/>
      <c r="E5" s="235"/>
      <c r="F5" s="145"/>
      <c r="G5" s="145"/>
      <c r="H5" s="145"/>
      <c r="I5" s="235"/>
      <c r="J5" s="122"/>
      <c r="P5" s="118"/>
    </row>
    <row r="6" spans="1:19" s="123" customFormat="1" ht="12.75">
      <c r="A6" s="146" t="s">
        <v>228</v>
      </c>
      <c r="B6" s="146">
        <v>672409.769</v>
      </c>
      <c r="C6" s="146">
        <v>345952.225</v>
      </c>
      <c r="D6" s="146">
        <v>400943.024</v>
      </c>
      <c r="E6" s="303">
        <v>15.895489326597058</v>
      </c>
      <c r="F6" s="146">
        <v>1721152.4500000002</v>
      </c>
      <c r="G6" s="146">
        <v>904793.9079999999</v>
      </c>
      <c r="H6" s="332">
        <v>999201.227</v>
      </c>
      <c r="I6" s="336">
        <v>10.434124076794731</v>
      </c>
      <c r="K6" s="214"/>
      <c r="L6" s="214"/>
      <c r="M6" s="214"/>
      <c r="N6" s="215"/>
      <c r="O6" s="214"/>
      <c r="P6" s="214"/>
      <c r="Q6" s="215"/>
      <c r="S6" s="350"/>
    </row>
    <row r="7" spans="1:19" ht="11.25" customHeight="1">
      <c r="A7" s="147"/>
      <c r="B7" s="236"/>
      <c r="C7" s="236"/>
      <c r="D7" s="236"/>
      <c r="E7" s="304"/>
      <c r="F7" s="236"/>
      <c r="G7" s="236"/>
      <c r="H7" s="333"/>
      <c r="I7" s="337"/>
      <c r="K7" s="216"/>
      <c r="L7" s="216"/>
      <c r="M7" s="216"/>
      <c r="N7" s="217"/>
      <c r="O7" s="216"/>
      <c r="P7" s="216"/>
      <c r="Q7" s="217"/>
      <c r="S7" s="352"/>
    </row>
    <row r="8" spans="1:19" s="117" customFormat="1" ht="11.25" customHeight="1">
      <c r="A8" s="148" t="s">
        <v>160</v>
      </c>
      <c r="B8" s="237">
        <v>396576.148</v>
      </c>
      <c r="C8" s="237">
        <v>214598.30500000002</v>
      </c>
      <c r="D8" s="237">
        <v>224946.19</v>
      </c>
      <c r="E8" s="305">
        <v>4.821978906124144</v>
      </c>
      <c r="F8" s="237">
        <v>1321551.594</v>
      </c>
      <c r="G8" s="237">
        <v>713242.9149999999</v>
      </c>
      <c r="H8" s="334">
        <v>743956.0869999999</v>
      </c>
      <c r="I8" s="338">
        <v>4.30613068199915</v>
      </c>
      <c r="K8" s="212"/>
      <c r="L8" s="212"/>
      <c r="M8" s="212"/>
      <c r="N8" s="217"/>
      <c r="O8" s="212"/>
      <c r="P8" s="212"/>
      <c r="Q8" s="213"/>
      <c r="S8" s="354"/>
    </row>
    <row r="9" spans="1:19" ht="11.25" customHeight="1">
      <c r="A9" s="147"/>
      <c r="B9" s="236"/>
      <c r="C9" s="236"/>
      <c r="D9" s="236"/>
      <c r="E9" s="304"/>
      <c r="F9" s="236"/>
      <c r="G9" s="236"/>
      <c r="H9" s="333"/>
      <c r="I9" s="339"/>
      <c r="L9" s="353"/>
      <c r="M9" s="353"/>
      <c r="N9" s="353"/>
      <c r="O9" s="354"/>
      <c r="P9" s="354"/>
      <c r="Q9" s="353"/>
      <c r="R9" s="353"/>
      <c r="S9" s="354"/>
    </row>
    <row r="10" spans="1:19" ht="11.25" customHeight="1">
      <c r="A10" s="147" t="s">
        <v>268</v>
      </c>
      <c r="B10" s="236">
        <v>37079.015</v>
      </c>
      <c r="C10" s="236">
        <v>20137.08</v>
      </c>
      <c r="D10" s="236">
        <v>19937.779</v>
      </c>
      <c r="E10" s="304">
        <v>-0.9897214491872859</v>
      </c>
      <c r="F10" s="236">
        <v>119054.184</v>
      </c>
      <c r="G10" s="236">
        <v>64318.801</v>
      </c>
      <c r="H10" s="333">
        <v>62327.593</v>
      </c>
      <c r="I10" s="339">
        <v>-3.095841292190755</v>
      </c>
      <c r="K10" s="385"/>
      <c r="L10" s="216"/>
      <c r="M10" s="216"/>
      <c r="N10" s="216"/>
      <c r="O10" s="217"/>
      <c r="P10" s="216"/>
      <c r="Q10" s="216"/>
      <c r="S10" s="213"/>
    </row>
    <row r="11" spans="1:19" ht="11.25" customHeight="1">
      <c r="A11" s="147" t="s">
        <v>340</v>
      </c>
      <c r="B11" s="236">
        <v>0</v>
      </c>
      <c r="C11" s="236">
        <v>0</v>
      </c>
      <c r="D11" s="236">
        <v>0.318</v>
      </c>
      <c r="E11" s="304"/>
      <c r="F11" s="236">
        <v>0</v>
      </c>
      <c r="G11" s="236">
        <v>0</v>
      </c>
      <c r="H11" s="333">
        <v>3.033</v>
      </c>
      <c r="I11" s="339"/>
      <c r="K11" s="385"/>
      <c r="L11" s="216"/>
      <c r="M11" s="216"/>
      <c r="N11" s="216"/>
      <c r="O11" s="217"/>
      <c r="P11" s="216"/>
      <c r="Q11" s="216"/>
      <c r="S11" s="213"/>
    </row>
    <row r="12" spans="1:19" ht="11.25" customHeight="1">
      <c r="A12" s="147" t="s">
        <v>231</v>
      </c>
      <c r="B12" s="236">
        <v>0</v>
      </c>
      <c r="C12" s="236">
        <v>0</v>
      </c>
      <c r="D12" s="236">
        <v>20.517</v>
      </c>
      <c r="E12" s="304"/>
      <c r="F12" s="236">
        <v>0</v>
      </c>
      <c r="G12" s="236">
        <v>0</v>
      </c>
      <c r="H12" s="333">
        <v>63.604</v>
      </c>
      <c r="I12" s="339"/>
      <c r="K12" s="385"/>
      <c r="L12" s="216"/>
      <c r="M12" s="216"/>
      <c r="N12" s="216"/>
      <c r="O12" s="217"/>
      <c r="P12" s="216"/>
      <c r="Q12" s="216"/>
      <c r="S12" s="213"/>
    </row>
    <row r="13" spans="1:19" ht="11.25" customHeight="1">
      <c r="A13" s="147" t="s">
        <v>341</v>
      </c>
      <c r="B13" s="236">
        <v>0</v>
      </c>
      <c r="C13" s="236">
        <v>0</v>
      </c>
      <c r="D13" s="236">
        <v>191.164</v>
      </c>
      <c r="E13" s="304"/>
      <c r="F13" s="236">
        <v>0</v>
      </c>
      <c r="G13" s="236">
        <v>0</v>
      </c>
      <c r="H13" s="333">
        <v>626.539</v>
      </c>
      <c r="I13" s="339"/>
      <c r="K13" s="385"/>
      <c r="L13" s="216"/>
      <c r="M13" s="216"/>
      <c r="N13" s="216"/>
      <c r="O13" s="217"/>
      <c r="P13" s="216"/>
      <c r="Q13" s="216"/>
      <c r="S13" s="213"/>
    </row>
    <row r="14" spans="1:19" ht="11.25" customHeight="1">
      <c r="A14" s="147" t="s">
        <v>332</v>
      </c>
      <c r="B14" s="236">
        <v>0</v>
      </c>
      <c r="C14" s="236">
        <v>0</v>
      </c>
      <c r="D14" s="236">
        <v>483.783</v>
      </c>
      <c r="E14" s="304"/>
      <c r="F14" s="236">
        <v>0</v>
      </c>
      <c r="G14" s="236">
        <v>0</v>
      </c>
      <c r="H14" s="333">
        <v>1936.042</v>
      </c>
      <c r="I14" s="339"/>
      <c r="K14" s="385"/>
      <c r="L14" s="216"/>
      <c r="M14" s="216"/>
      <c r="N14" s="216"/>
      <c r="O14" s="217"/>
      <c r="P14" s="216"/>
      <c r="Q14" s="216"/>
      <c r="S14" s="213"/>
    </row>
    <row r="15" spans="1:19" ht="11.25" customHeight="1">
      <c r="A15" s="147" t="s">
        <v>342</v>
      </c>
      <c r="B15" s="236">
        <v>52872.805</v>
      </c>
      <c r="C15" s="236">
        <v>28291.592</v>
      </c>
      <c r="D15" s="236">
        <v>28814.09</v>
      </c>
      <c r="E15" s="304">
        <v>1.8468313836846022</v>
      </c>
      <c r="F15" s="236">
        <v>158176.197</v>
      </c>
      <c r="G15" s="236">
        <v>84878.998</v>
      </c>
      <c r="H15" s="333">
        <v>85344.563</v>
      </c>
      <c r="I15" s="339">
        <v>0.5485043543987018</v>
      </c>
      <c r="K15" s="385"/>
      <c r="L15" s="216"/>
      <c r="M15" s="216"/>
      <c r="N15" s="216"/>
      <c r="O15" s="217"/>
      <c r="P15" s="216"/>
      <c r="Q15" s="216"/>
      <c r="S15" s="217"/>
    </row>
    <row r="16" spans="1:19" ht="11.25" customHeight="1">
      <c r="A16" s="147" t="s">
        <v>279</v>
      </c>
      <c r="B16" s="236">
        <v>5226.248</v>
      </c>
      <c r="C16" s="236">
        <v>1785.005</v>
      </c>
      <c r="D16" s="236">
        <v>1949.066</v>
      </c>
      <c r="E16" s="304">
        <v>9.19106669168994</v>
      </c>
      <c r="F16" s="236">
        <v>14227.023</v>
      </c>
      <c r="G16" s="236">
        <v>6357.271</v>
      </c>
      <c r="H16" s="333">
        <v>5121.5</v>
      </c>
      <c r="I16" s="339">
        <v>-19.43870255019803</v>
      </c>
      <c r="K16" s="385"/>
      <c r="L16" s="216"/>
      <c r="M16" s="216"/>
      <c r="N16" s="216"/>
      <c r="O16" s="217"/>
      <c r="P16" s="216"/>
      <c r="Q16" s="216"/>
      <c r="S16" s="217"/>
    </row>
    <row r="17" spans="1:19" ht="11.25" customHeight="1">
      <c r="A17" s="147" t="s">
        <v>280</v>
      </c>
      <c r="B17" s="236">
        <v>28260.649</v>
      </c>
      <c r="C17" s="236">
        <v>14174.677</v>
      </c>
      <c r="D17" s="236">
        <v>21172.351</v>
      </c>
      <c r="E17" s="304">
        <v>49.367431794036634</v>
      </c>
      <c r="F17" s="236">
        <v>77975.987</v>
      </c>
      <c r="G17" s="236">
        <v>38750.209</v>
      </c>
      <c r="H17" s="333">
        <v>61873.873</v>
      </c>
      <c r="I17" s="339">
        <v>59.67364976018578</v>
      </c>
      <c r="K17" s="385"/>
      <c r="L17" s="216"/>
      <c r="M17" s="216"/>
      <c r="N17" s="216"/>
      <c r="O17" s="217"/>
      <c r="P17" s="216"/>
      <c r="Q17" s="216"/>
      <c r="S17" s="217"/>
    </row>
    <row r="18" spans="1:19" ht="11.25" customHeight="1">
      <c r="A18" s="147" t="s">
        <v>334</v>
      </c>
      <c r="B18" s="236">
        <v>0</v>
      </c>
      <c r="C18" s="236">
        <v>0</v>
      </c>
      <c r="D18" s="236">
        <v>51.043</v>
      </c>
      <c r="E18" s="304"/>
      <c r="F18" s="236">
        <v>0</v>
      </c>
      <c r="G18" s="236">
        <v>0</v>
      </c>
      <c r="H18" s="333">
        <v>317.003</v>
      </c>
      <c r="I18" s="339"/>
      <c r="K18" s="385"/>
      <c r="L18" s="216"/>
      <c r="M18" s="216"/>
      <c r="N18" s="216"/>
      <c r="O18" s="217"/>
      <c r="P18" s="216"/>
      <c r="Q18" s="216"/>
      <c r="S18" s="217"/>
    </row>
    <row r="19" spans="1:19" ht="11.25" customHeight="1">
      <c r="A19" s="147" t="s">
        <v>172</v>
      </c>
      <c r="B19" s="236">
        <v>80311.111</v>
      </c>
      <c r="C19" s="236">
        <v>45578.87</v>
      </c>
      <c r="D19" s="236">
        <v>42674.734</v>
      </c>
      <c r="E19" s="304">
        <v>-6.371671785632259</v>
      </c>
      <c r="F19" s="236">
        <v>286413.109</v>
      </c>
      <c r="G19" s="236">
        <v>160860.245</v>
      </c>
      <c r="H19" s="333">
        <v>146445.061</v>
      </c>
      <c r="I19" s="339">
        <v>-8.961309240825784</v>
      </c>
      <c r="K19" s="385"/>
      <c r="L19" s="216"/>
      <c r="M19" s="216"/>
      <c r="N19" s="216"/>
      <c r="O19" s="217"/>
      <c r="P19" s="216"/>
      <c r="Q19" s="216"/>
      <c r="S19" s="217"/>
    </row>
    <row r="20" spans="1:19" ht="11.25" customHeight="1">
      <c r="A20" s="147" t="s">
        <v>203</v>
      </c>
      <c r="B20" s="236">
        <v>21435.345</v>
      </c>
      <c r="C20" s="236">
        <v>11597.131</v>
      </c>
      <c r="D20" s="236">
        <v>11625.633</v>
      </c>
      <c r="E20" s="304">
        <v>0.2457676816792116</v>
      </c>
      <c r="F20" s="236">
        <v>82681.247</v>
      </c>
      <c r="G20" s="236">
        <v>44451.953</v>
      </c>
      <c r="H20" s="333">
        <v>44020.646</v>
      </c>
      <c r="I20" s="339">
        <v>-0.9702768290068207</v>
      </c>
      <c r="K20" s="385"/>
      <c r="L20" s="216"/>
      <c r="M20" s="216"/>
      <c r="N20" s="216"/>
      <c r="O20" s="217"/>
      <c r="P20" s="216"/>
      <c r="Q20" s="216"/>
      <c r="S20" s="217"/>
    </row>
    <row r="21" spans="1:19" ht="11.25" customHeight="1">
      <c r="A21" s="147" t="s">
        <v>333</v>
      </c>
      <c r="B21" s="236">
        <v>0</v>
      </c>
      <c r="C21" s="236">
        <v>0</v>
      </c>
      <c r="D21" s="236">
        <v>871.458</v>
      </c>
      <c r="E21" s="304"/>
      <c r="F21" s="236">
        <v>0</v>
      </c>
      <c r="G21" s="236">
        <v>0</v>
      </c>
      <c r="H21" s="333">
        <v>4178.598</v>
      </c>
      <c r="I21" s="339"/>
      <c r="K21" s="385"/>
      <c r="L21" s="216"/>
      <c r="M21" s="216"/>
      <c r="N21" s="216"/>
      <c r="O21" s="217"/>
      <c r="P21" s="216"/>
      <c r="Q21" s="216"/>
      <c r="S21" s="217"/>
    </row>
    <row r="22" spans="1:19" s="117" customFormat="1" ht="11.25" customHeight="1">
      <c r="A22" s="147" t="s">
        <v>82</v>
      </c>
      <c r="B22" s="236">
        <v>39131.08</v>
      </c>
      <c r="C22" s="236">
        <v>20892.438</v>
      </c>
      <c r="D22" s="236">
        <v>21866.033</v>
      </c>
      <c r="E22" s="304">
        <v>4.6600353678206545</v>
      </c>
      <c r="F22" s="236">
        <v>116244.439</v>
      </c>
      <c r="G22" s="236">
        <v>62681.368</v>
      </c>
      <c r="H22" s="333">
        <v>62672.479</v>
      </c>
      <c r="I22" s="339">
        <v>-0.014181247607751857</v>
      </c>
      <c r="K22" s="385"/>
      <c r="L22" s="216"/>
      <c r="M22" s="216"/>
      <c r="N22" s="216"/>
      <c r="O22" s="217"/>
      <c r="P22" s="216"/>
      <c r="Q22" s="216"/>
      <c r="S22" s="217"/>
    </row>
    <row r="23" spans="1:19" ht="11.25" customHeight="1">
      <c r="A23" s="147" t="s">
        <v>269</v>
      </c>
      <c r="B23" s="236">
        <v>5684.312</v>
      </c>
      <c r="C23" s="236">
        <v>3227.674</v>
      </c>
      <c r="D23" s="236">
        <v>3026.815</v>
      </c>
      <c r="E23" s="304">
        <v>-6.223026241187924</v>
      </c>
      <c r="F23" s="236">
        <v>28919.687</v>
      </c>
      <c r="G23" s="236">
        <v>16126.144</v>
      </c>
      <c r="H23" s="333">
        <v>15401.413</v>
      </c>
      <c r="I23" s="339">
        <v>-4.494136974096222</v>
      </c>
      <c r="K23" s="385"/>
      <c r="L23" s="216"/>
      <c r="M23" s="216"/>
      <c r="N23" s="216"/>
      <c r="O23" s="217"/>
      <c r="P23" s="216"/>
      <c r="Q23" s="216"/>
      <c r="S23" s="217"/>
    </row>
    <row r="24" spans="1:19" ht="11.25" customHeight="1">
      <c r="A24" s="147" t="s">
        <v>83</v>
      </c>
      <c r="B24" s="236">
        <v>7749.802</v>
      </c>
      <c r="C24" s="236">
        <v>4303.526</v>
      </c>
      <c r="D24" s="236">
        <v>4023.179</v>
      </c>
      <c r="E24" s="304">
        <v>-6.514355902578487</v>
      </c>
      <c r="F24" s="236">
        <v>34849.104</v>
      </c>
      <c r="G24" s="236">
        <v>18562.148</v>
      </c>
      <c r="H24" s="333">
        <v>18212.346</v>
      </c>
      <c r="I24" s="339">
        <v>-1.8844909543873882</v>
      </c>
      <c r="K24" s="385"/>
      <c r="L24" s="216"/>
      <c r="M24" s="216"/>
      <c r="N24" s="216"/>
      <c r="O24" s="217"/>
      <c r="P24" s="216"/>
      <c r="Q24" s="216"/>
      <c r="S24" s="217"/>
    </row>
    <row r="25" spans="1:19" ht="11.25" customHeight="1">
      <c r="A25" s="147" t="s">
        <v>281</v>
      </c>
      <c r="B25" s="236">
        <v>5737.511</v>
      </c>
      <c r="C25" s="236">
        <v>2645.135</v>
      </c>
      <c r="D25" s="236">
        <v>3604.224</v>
      </c>
      <c r="E25" s="304">
        <v>36.258603058066996</v>
      </c>
      <c r="F25" s="236">
        <v>24282.151</v>
      </c>
      <c r="G25" s="236">
        <v>12124.996</v>
      </c>
      <c r="H25" s="333">
        <v>13386.103</v>
      </c>
      <c r="I25" s="339">
        <v>10.400885905446899</v>
      </c>
      <c r="K25" s="385"/>
      <c r="L25" s="216"/>
      <c r="M25" s="216"/>
      <c r="N25" s="216"/>
      <c r="O25" s="217"/>
      <c r="P25" s="216"/>
      <c r="Q25" s="216"/>
      <c r="S25" s="217"/>
    </row>
    <row r="26" spans="1:19" ht="11.25" customHeight="1">
      <c r="A26" s="147" t="s">
        <v>282</v>
      </c>
      <c r="B26" s="236">
        <v>102413.784</v>
      </c>
      <c r="C26" s="236">
        <v>55474.093</v>
      </c>
      <c r="D26" s="236">
        <v>58729.469</v>
      </c>
      <c r="E26" s="304">
        <v>5.868281613905779</v>
      </c>
      <c r="F26" s="236">
        <v>350679.59</v>
      </c>
      <c r="G26" s="236">
        <v>186641.137</v>
      </c>
      <c r="H26" s="333">
        <v>205902.42</v>
      </c>
      <c r="I26" s="339">
        <v>10.31995588410932</v>
      </c>
      <c r="K26" s="385"/>
      <c r="L26" s="216"/>
      <c r="M26" s="216"/>
      <c r="N26" s="216"/>
      <c r="O26" s="217"/>
      <c r="P26" s="216"/>
      <c r="Q26" s="216"/>
      <c r="S26" s="217"/>
    </row>
    <row r="27" spans="1:19" ht="11.25" customHeight="1">
      <c r="A27" s="147" t="s">
        <v>162</v>
      </c>
      <c r="B27" s="236">
        <v>10674.486</v>
      </c>
      <c r="C27" s="236">
        <v>6491.084</v>
      </c>
      <c r="D27" s="236">
        <v>5904.534</v>
      </c>
      <c r="E27" s="304">
        <v>-9.036241096248332</v>
      </c>
      <c r="F27" s="236">
        <v>28048.876</v>
      </c>
      <c r="G27" s="236">
        <v>17489.645</v>
      </c>
      <c r="H27" s="333">
        <v>16123.271</v>
      </c>
      <c r="I27" s="339">
        <v>-7.812474181151188</v>
      </c>
      <c r="K27" s="385"/>
      <c r="L27" s="216"/>
      <c r="M27" s="216"/>
      <c r="N27" s="216"/>
      <c r="O27" s="217"/>
      <c r="P27" s="216"/>
      <c r="Q27" s="216"/>
      <c r="S27" s="217"/>
    </row>
    <row r="28" spans="1:19" ht="12.75">
      <c r="A28" s="147"/>
      <c r="B28" s="236"/>
      <c r="C28" s="236"/>
      <c r="D28" s="236"/>
      <c r="E28" s="304"/>
      <c r="F28" s="236"/>
      <c r="G28" s="236"/>
      <c r="H28" s="333"/>
      <c r="I28" s="340"/>
      <c r="L28" s="351"/>
      <c r="M28" s="351"/>
      <c r="N28" s="351"/>
      <c r="O28" s="352"/>
      <c r="P28" s="352"/>
      <c r="Q28" s="351"/>
      <c r="R28" s="351"/>
      <c r="S28" s="352"/>
    </row>
    <row r="29" spans="1:19" ht="12.75">
      <c r="A29" s="147" t="s">
        <v>161</v>
      </c>
      <c r="B29" s="236">
        <v>275833.621</v>
      </c>
      <c r="C29" s="236">
        <v>131353.91999999998</v>
      </c>
      <c r="D29" s="236">
        <v>175996.83399999997</v>
      </c>
      <c r="E29" s="304">
        <v>33.98673903298811</v>
      </c>
      <c r="F29" s="236">
        <v>399600.856</v>
      </c>
      <c r="G29" s="236">
        <v>191550.99300000002</v>
      </c>
      <c r="H29" s="236">
        <v>255245.14</v>
      </c>
      <c r="I29" s="339">
        <v>33.25179682049469</v>
      </c>
      <c r="K29" s="210"/>
      <c r="L29" s="212"/>
      <c r="M29" s="212"/>
      <c r="N29" s="212"/>
      <c r="O29" s="213"/>
      <c r="P29" s="212"/>
      <c r="Q29" s="212"/>
      <c r="S29" s="213"/>
    </row>
    <row r="30" spans="1:19" ht="12.75">
      <c r="A30" s="147" t="s">
        <v>162</v>
      </c>
      <c r="B30" s="236">
        <v>210154.777</v>
      </c>
      <c r="C30" s="236">
        <v>96643.413</v>
      </c>
      <c r="D30" s="236">
        <v>144351.131</v>
      </c>
      <c r="E30" s="304">
        <v>49.36468665484733</v>
      </c>
      <c r="F30" s="236">
        <v>245241.885</v>
      </c>
      <c r="G30" s="236">
        <v>111375.855</v>
      </c>
      <c r="H30" s="236">
        <v>177595.844</v>
      </c>
      <c r="I30" s="339">
        <v>59.45632381452876</v>
      </c>
      <c r="K30" s="210"/>
      <c r="L30" s="216"/>
      <c r="M30" s="216"/>
      <c r="N30" s="216"/>
      <c r="O30" s="217"/>
      <c r="P30" s="216"/>
      <c r="Q30" s="216"/>
      <c r="S30" s="217"/>
    </row>
    <row r="31" spans="1:19" ht="12.75">
      <c r="A31" s="147" t="s">
        <v>283</v>
      </c>
      <c r="B31" s="236">
        <v>49518.246</v>
      </c>
      <c r="C31" s="236">
        <v>26616.142</v>
      </c>
      <c r="D31" s="236">
        <v>22801.978</v>
      </c>
      <c r="E31" s="304">
        <v>-14.330266197107008</v>
      </c>
      <c r="F31" s="236">
        <v>98660.379</v>
      </c>
      <c r="G31" s="236">
        <v>52628.696</v>
      </c>
      <c r="H31" s="236">
        <v>46904.451</v>
      </c>
      <c r="I31" s="339">
        <v>-10.876661279998274</v>
      </c>
      <c r="K31" s="210"/>
      <c r="L31" s="216"/>
      <c r="M31" s="216"/>
      <c r="N31" s="216"/>
      <c r="O31" s="217"/>
      <c r="P31" s="216"/>
      <c r="Q31" s="216"/>
      <c r="S31" s="217"/>
    </row>
    <row r="32" spans="1:19" ht="12.75">
      <c r="A32" s="147" t="s">
        <v>33</v>
      </c>
      <c r="B32" s="236">
        <v>3796.948</v>
      </c>
      <c r="C32" s="236">
        <v>1623.237</v>
      </c>
      <c r="D32" s="236">
        <v>1519.753</v>
      </c>
      <c r="E32" s="304">
        <v>-6.375162714994801</v>
      </c>
      <c r="F32" s="236">
        <v>14653.13</v>
      </c>
      <c r="G32" s="236">
        <v>6316.549</v>
      </c>
      <c r="H32" s="236">
        <v>6300.462</v>
      </c>
      <c r="I32" s="339">
        <v>-0.2546802059162303</v>
      </c>
      <c r="K32" s="210"/>
      <c r="L32" s="216"/>
      <c r="M32" s="216"/>
      <c r="N32" s="216"/>
      <c r="O32" s="217"/>
      <c r="P32" s="216"/>
      <c r="Q32" s="216"/>
      <c r="S32" s="217"/>
    </row>
    <row r="33" spans="1:19" ht="12.75">
      <c r="A33" s="147" t="s">
        <v>163</v>
      </c>
      <c r="B33" s="236">
        <v>327.658</v>
      </c>
      <c r="C33" s="236">
        <v>170.756</v>
      </c>
      <c r="D33" s="236">
        <v>394.3</v>
      </c>
      <c r="E33" s="304">
        <v>130.91428705287078</v>
      </c>
      <c r="F33" s="236">
        <v>1715.232</v>
      </c>
      <c r="G33" s="236">
        <v>783.845</v>
      </c>
      <c r="H33" s="333">
        <v>1883.138</v>
      </c>
      <c r="I33" s="339">
        <v>140.24367062365647</v>
      </c>
      <c r="K33" s="210"/>
      <c r="L33" s="216"/>
      <c r="M33" s="216"/>
      <c r="N33" s="216"/>
      <c r="O33" s="217"/>
      <c r="P33" s="216"/>
      <c r="Q33" s="216"/>
      <c r="S33" s="217"/>
    </row>
    <row r="34" spans="1:19" ht="12.75">
      <c r="A34" s="302" t="s">
        <v>157</v>
      </c>
      <c r="B34" s="238">
        <v>12035.992</v>
      </c>
      <c r="C34" s="238">
        <v>6300.372</v>
      </c>
      <c r="D34" s="238">
        <v>6929.672</v>
      </c>
      <c r="E34" s="306">
        <v>9.988299103608483</v>
      </c>
      <c r="F34" s="238">
        <v>39330.23</v>
      </c>
      <c r="G34" s="238">
        <v>20446.048</v>
      </c>
      <c r="H34" s="335">
        <v>22561.245</v>
      </c>
      <c r="I34" s="341">
        <v>10.345260854322575</v>
      </c>
      <c r="K34" s="210"/>
      <c r="L34" s="216"/>
      <c r="M34" s="216"/>
      <c r="N34" s="216"/>
      <c r="O34" s="217"/>
      <c r="P34" s="216"/>
      <c r="Q34" s="216"/>
      <c r="S34" s="217"/>
    </row>
    <row r="35" spans="1:13" ht="12.75">
      <c r="A35" s="122" t="s">
        <v>201</v>
      </c>
      <c r="B35" s="211"/>
      <c r="C35" s="211"/>
      <c r="D35" s="211"/>
      <c r="E35" s="211"/>
      <c r="F35" s="211"/>
      <c r="G35" s="211"/>
      <c r="H35" s="211"/>
      <c r="I35" s="211"/>
      <c r="J35" s="211"/>
      <c r="K35" s="211"/>
      <c r="L35" s="119"/>
      <c r="M35" s="119"/>
    </row>
    <row r="36" spans="1:13" ht="12.75">
      <c r="A36" s="210"/>
      <c r="B36" s="210"/>
      <c r="C36" s="210"/>
      <c r="D36" s="210"/>
      <c r="E36" s="210"/>
      <c r="F36" s="210"/>
      <c r="G36" s="212"/>
      <c r="H36" s="212"/>
      <c r="I36" s="212"/>
      <c r="J36" s="213"/>
      <c r="K36" s="210"/>
      <c r="L36" s="119"/>
      <c r="M36" s="119"/>
    </row>
    <row r="37" spans="1:13" ht="12.75">
      <c r="A37" s="214"/>
      <c r="B37" s="214"/>
      <c r="C37" s="214"/>
      <c r="D37" s="214"/>
      <c r="E37" s="215"/>
      <c r="F37" s="214"/>
      <c r="G37" s="214"/>
      <c r="H37" s="214"/>
      <c r="I37" s="214"/>
      <c r="J37" s="215"/>
      <c r="K37" s="215"/>
      <c r="L37" s="119"/>
      <c r="M37" s="119"/>
    </row>
    <row r="38" spans="1:13" ht="12.75">
      <c r="A38" s="211"/>
      <c r="B38" s="216"/>
      <c r="C38" s="216"/>
      <c r="D38" s="216"/>
      <c r="E38" s="217"/>
      <c r="F38" s="216"/>
      <c r="G38" s="216"/>
      <c r="H38" s="216"/>
      <c r="I38" s="217"/>
      <c r="K38" s="218"/>
      <c r="L38" s="119"/>
      <c r="M38" s="119"/>
    </row>
    <row r="39" spans="1:13" ht="12.75">
      <c r="A39" s="210"/>
      <c r="B39" s="212"/>
      <c r="C39" s="212"/>
      <c r="D39" s="212"/>
      <c r="E39" s="213"/>
      <c r="F39" s="212"/>
      <c r="G39" s="212"/>
      <c r="H39" s="212"/>
      <c r="I39" s="213"/>
      <c r="K39" s="213"/>
      <c r="L39" s="119"/>
      <c r="M39" s="119"/>
    </row>
    <row r="40" spans="1:13" ht="12.75">
      <c r="A40" s="211"/>
      <c r="B40" s="216"/>
      <c r="C40" s="216"/>
      <c r="D40" s="216"/>
      <c r="E40" s="217"/>
      <c r="F40" s="217"/>
      <c r="G40" s="216"/>
      <c r="H40" s="216"/>
      <c r="I40" s="216"/>
      <c r="J40" s="217"/>
      <c r="K40" s="217"/>
      <c r="L40" s="119"/>
      <c r="M40" s="119"/>
    </row>
    <row r="41" spans="1:13" ht="12.75">
      <c r="A41" s="211"/>
      <c r="B41" s="216"/>
      <c r="C41" s="216"/>
      <c r="D41" s="216"/>
      <c r="E41" s="217"/>
      <c r="F41" s="217"/>
      <c r="G41" s="216"/>
      <c r="H41" s="216"/>
      <c r="I41" s="216"/>
      <c r="J41" s="217"/>
      <c r="K41" s="217"/>
      <c r="L41" s="119"/>
      <c r="M41" s="119"/>
    </row>
    <row r="42" spans="1:13" ht="12.75">
      <c r="A42" s="211"/>
      <c r="B42" s="216"/>
      <c r="C42" s="216"/>
      <c r="D42" s="216"/>
      <c r="E42" s="217"/>
      <c r="F42" s="217"/>
      <c r="G42" s="216"/>
      <c r="H42" s="216"/>
      <c r="I42" s="216"/>
      <c r="J42" s="217"/>
      <c r="K42" s="217"/>
      <c r="L42" s="119"/>
      <c r="M42" s="119"/>
    </row>
    <row r="43" spans="1:13" ht="12.75">
      <c r="A43" s="211"/>
      <c r="B43" s="216"/>
      <c r="C43" s="216"/>
      <c r="D43" s="216"/>
      <c r="E43" s="217"/>
      <c r="F43" s="217"/>
      <c r="G43" s="216"/>
      <c r="H43" s="216"/>
      <c r="I43" s="216"/>
      <c r="J43" s="217"/>
      <c r="K43" s="217"/>
      <c r="L43" s="119"/>
      <c r="M43" s="119"/>
    </row>
    <row r="44" spans="1:13" ht="12.75">
      <c r="A44" s="211"/>
      <c r="B44" s="216"/>
      <c r="C44" s="216"/>
      <c r="D44" s="216"/>
      <c r="E44" s="217"/>
      <c r="F44" s="217"/>
      <c r="G44" s="216"/>
      <c r="H44" s="216"/>
      <c r="I44" s="216"/>
      <c r="J44" s="217"/>
      <c r="K44" s="217"/>
      <c r="L44" s="119"/>
      <c r="M44" s="119"/>
    </row>
    <row r="45" spans="1:13" ht="12.75">
      <c r="A45" s="211"/>
      <c r="B45" s="216"/>
      <c r="C45" s="216"/>
      <c r="D45" s="216"/>
      <c r="E45" s="217"/>
      <c r="F45" s="217"/>
      <c r="G45" s="216"/>
      <c r="H45" s="216"/>
      <c r="I45" s="216"/>
      <c r="J45" s="217"/>
      <c r="K45" s="217"/>
      <c r="L45" s="119"/>
      <c r="M45" s="119"/>
    </row>
    <row r="46" spans="1:13" ht="12.75">
      <c r="A46" s="211"/>
      <c r="B46" s="216"/>
      <c r="C46" s="216"/>
      <c r="D46" s="216"/>
      <c r="E46" s="217"/>
      <c r="F46" s="217"/>
      <c r="G46" s="216"/>
      <c r="H46" s="216"/>
      <c r="I46" s="216"/>
      <c r="J46" s="217"/>
      <c r="K46" s="217"/>
      <c r="L46" s="119"/>
      <c r="M46" s="119"/>
    </row>
    <row r="47" spans="1:13" ht="12.75">
      <c r="A47" s="211"/>
      <c r="B47" s="216"/>
      <c r="C47" s="216"/>
      <c r="D47" s="216"/>
      <c r="E47" s="217"/>
      <c r="F47" s="217"/>
      <c r="G47" s="216"/>
      <c r="H47" s="216"/>
      <c r="I47" s="216"/>
      <c r="J47" s="217"/>
      <c r="K47" s="217"/>
      <c r="L47" s="119"/>
      <c r="M47" s="119"/>
    </row>
    <row r="48" spans="1:13" ht="12.75">
      <c r="A48" s="211"/>
      <c r="B48" s="216"/>
      <c r="C48" s="216"/>
      <c r="D48" s="216"/>
      <c r="E48" s="217"/>
      <c r="F48" s="217"/>
      <c r="G48" s="216"/>
      <c r="H48" s="216"/>
      <c r="I48" s="216"/>
      <c r="J48" s="217"/>
      <c r="K48" s="217"/>
      <c r="L48" s="119"/>
      <c r="M48" s="119"/>
    </row>
    <row r="49" spans="1:13" ht="12.75">
      <c r="A49" s="211"/>
      <c r="B49" s="216"/>
      <c r="C49" s="216"/>
      <c r="D49" s="216"/>
      <c r="E49" s="217"/>
      <c r="F49" s="217"/>
      <c r="G49" s="216"/>
      <c r="H49" s="216"/>
      <c r="I49" s="216"/>
      <c r="J49" s="217"/>
      <c r="K49" s="217"/>
      <c r="L49" s="119"/>
      <c r="M49" s="119"/>
    </row>
    <row r="50" spans="1:13" ht="12.75">
      <c r="A50" s="211"/>
      <c r="B50" s="216"/>
      <c r="C50" s="216"/>
      <c r="D50" s="216"/>
      <c r="E50" s="217"/>
      <c r="F50" s="217"/>
      <c r="G50" s="216"/>
      <c r="H50" s="216"/>
      <c r="I50" s="216"/>
      <c r="J50" s="217"/>
      <c r="K50" s="217"/>
      <c r="L50" s="119"/>
      <c r="M50" s="119"/>
    </row>
    <row r="51" spans="1:13" ht="12.75">
      <c r="A51" s="211"/>
      <c r="B51" s="216"/>
      <c r="C51" s="216"/>
      <c r="D51" s="216"/>
      <c r="E51" s="217"/>
      <c r="F51" s="217"/>
      <c r="G51" s="216"/>
      <c r="H51" s="216"/>
      <c r="I51" s="216"/>
      <c r="J51" s="217"/>
      <c r="K51" s="217"/>
      <c r="L51" s="119"/>
      <c r="M51" s="119"/>
    </row>
    <row r="52" spans="1:13" ht="12.75">
      <c r="A52" s="211"/>
      <c r="B52" s="216"/>
      <c r="C52" s="216"/>
      <c r="D52" s="216"/>
      <c r="E52" s="217"/>
      <c r="F52" s="217"/>
      <c r="G52" s="216"/>
      <c r="H52" s="216"/>
      <c r="I52" s="216"/>
      <c r="J52" s="217"/>
      <c r="K52" s="217"/>
      <c r="L52" s="119"/>
      <c r="M52" s="119"/>
    </row>
    <row r="53" spans="1:13" ht="12.75">
      <c r="A53" s="210"/>
      <c r="B53" s="212"/>
      <c r="C53" s="212"/>
      <c r="D53" s="212"/>
      <c r="E53" s="213"/>
      <c r="F53" s="213"/>
      <c r="G53" s="212"/>
      <c r="H53" s="212"/>
      <c r="I53" s="212"/>
      <c r="J53" s="213"/>
      <c r="K53" s="213"/>
      <c r="L53" s="119"/>
      <c r="M53" s="119"/>
    </row>
    <row r="54" spans="1:13" ht="12.75">
      <c r="A54" s="211"/>
      <c r="B54" s="216"/>
      <c r="C54" s="216"/>
      <c r="D54" s="216"/>
      <c r="E54" s="217"/>
      <c r="F54" s="217"/>
      <c r="G54" s="216"/>
      <c r="H54" s="216"/>
      <c r="I54" s="216"/>
      <c r="J54" s="217"/>
      <c r="K54" s="217"/>
      <c r="L54" s="119"/>
      <c r="M54" s="119"/>
    </row>
    <row r="55" spans="1:13" ht="12.75">
      <c r="A55" s="211"/>
      <c r="B55" s="216"/>
      <c r="C55" s="216"/>
      <c r="D55" s="216"/>
      <c r="E55" s="217"/>
      <c r="F55" s="217"/>
      <c r="G55" s="216"/>
      <c r="H55" s="216"/>
      <c r="I55" s="216"/>
      <c r="J55" s="217"/>
      <c r="K55" s="217"/>
      <c r="L55" s="119"/>
      <c r="M55" s="119"/>
    </row>
    <row r="56" spans="1:13" ht="12.75">
      <c r="A56" s="211"/>
      <c r="B56" s="216"/>
      <c r="C56" s="216"/>
      <c r="D56" s="216"/>
      <c r="E56" s="217"/>
      <c r="F56" s="217"/>
      <c r="G56" s="216"/>
      <c r="H56" s="216"/>
      <c r="I56" s="216"/>
      <c r="J56" s="217"/>
      <c r="K56" s="217"/>
      <c r="L56" s="119"/>
      <c r="M56" s="119"/>
    </row>
    <row r="57" spans="1:13" ht="12.75">
      <c r="A57" s="211"/>
      <c r="B57" s="216"/>
      <c r="C57" s="216"/>
      <c r="D57" s="216"/>
      <c r="E57" s="217"/>
      <c r="F57" s="217"/>
      <c r="G57" s="216"/>
      <c r="H57" s="216"/>
      <c r="I57" s="216"/>
      <c r="J57" s="217"/>
      <c r="K57" s="217"/>
      <c r="L57" s="119"/>
      <c r="M57" s="119"/>
    </row>
    <row r="58" spans="1:13" ht="12.75">
      <c r="A58" s="211"/>
      <c r="B58" s="216"/>
      <c r="C58" s="216"/>
      <c r="D58" s="216"/>
      <c r="E58" s="217"/>
      <c r="F58" s="217"/>
      <c r="G58" s="216"/>
      <c r="H58" s="216"/>
      <c r="I58" s="216"/>
      <c r="J58" s="217"/>
      <c r="K58" s="217"/>
      <c r="L58" s="119"/>
      <c r="M58" s="119"/>
    </row>
    <row r="59" spans="1:13" ht="12.75">
      <c r="A59" s="219"/>
      <c r="B59" s="220"/>
      <c r="C59" s="220"/>
      <c r="D59" s="220"/>
      <c r="E59" s="220"/>
      <c r="F59" s="220"/>
      <c r="G59" s="220"/>
      <c r="H59" s="220"/>
      <c r="I59" s="220"/>
      <c r="J59" s="219"/>
      <c r="K59" s="219"/>
      <c r="L59" s="119"/>
      <c r="M59" s="119"/>
    </row>
    <row r="60" spans="1:13" ht="12.75">
      <c r="A60" s="211"/>
      <c r="B60" s="211"/>
      <c r="C60" s="211"/>
      <c r="D60" s="211"/>
      <c r="E60" s="211"/>
      <c r="F60" s="211"/>
      <c r="G60" s="211"/>
      <c r="H60" s="211"/>
      <c r="I60" s="211"/>
      <c r="J60" s="211"/>
      <c r="K60" s="211"/>
      <c r="L60" s="119"/>
      <c r="M60" s="119"/>
    </row>
    <row r="61" spans="1:13" ht="12.75">
      <c r="A61" s="118"/>
      <c r="B61" s="150"/>
      <c r="C61" s="150"/>
      <c r="D61" s="150"/>
      <c r="E61" s="119"/>
      <c r="I61" s="119"/>
      <c r="K61" s="119"/>
      <c r="L61" s="119"/>
      <c r="M61" s="119"/>
    </row>
    <row r="62" spans="1:13" ht="12.75">
      <c r="A62" s="149"/>
      <c r="B62" s="150"/>
      <c r="D62" s="150"/>
      <c r="E62" s="119"/>
      <c r="I62" s="119"/>
      <c r="K62" s="119"/>
      <c r="L62" s="119"/>
      <c r="M62" s="119"/>
    </row>
    <row r="63" spans="1:13" ht="12.75">
      <c r="A63" s="149"/>
      <c r="B63" s="150"/>
      <c r="C63" s="150"/>
      <c r="D63" s="150"/>
      <c r="E63" s="119"/>
      <c r="I63" s="119"/>
      <c r="K63" s="119"/>
      <c r="L63" s="119"/>
      <c r="M63" s="119"/>
    </row>
    <row r="64" spans="1:13" ht="12.75">
      <c r="A64" s="150"/>
      <c r="B64" s="150"/>
      <c r="C64" s="150"/>
      <c r="D64" s="150"/>
      <c r="E64" s="119"/>
      <c r="I64" s="119"/>
      <c r="K64" s="119"/>
      <c r="L64" s="119"/>
      <c r="M64" s="119"/>
    </row>
    <row r="65" spans="2:13" ht="12.75">
      <c r="B65" s="150"/>
      <c r="C65" s="150"/>
      <c r="D65" s="150"/>
      <c r="E65" s="119"/>
      <c r="I65" s="119"/>
      <c r="K65" s="119"/>
      <c r="L65" s="119"/>
      <c r="M65" s="119"/>
    </row>
    <row r="66" spans="1:13" ht="12.75">
      <c r="A66" s="149"/>
      <c r="B66" s="150"/>
      <c r="C66" s="150"/>
      <c r="D66" s="150"/>
      <c r="E66" s="119"/>
      <c r="I66" s="119"/>
      <c r="K66" s="119"/>
      <c r="L66" s="119"/>
      <c r="M66" s="119"/>
    </row>
    <row r="67" spans="1:13" ht="12.75">
      <c r="A67" s="149"/>
      <c r="B67" s="150"/>
      <c r="C67" s="150"/>
      <c r="D67" s="150"/>
      <c r="E67" s="119"/>
      <c r="I67" s="119"/>
      <c r="K67" s="119"/>
      <c r="L67" s="119"/>
      <c r="M67" s="119"/>
    </row>
    <row r="68" spans="1:13" ht="12.75">
      <c r="A68" s="149"/>
      <c r="B68" s="150"/>
      <c r="C68" s="150"/>
      <c r="D68" s="150"/>
      <c r="E68" s="119"/>
      <c r="I68" s="119"/>
      <c r="K68" s="119"/>
      <c r="L68" s="119"/>
      <c r="M68" s="119"/>
    </row>
    <row r="69" spans="1:13" ht="12.75">
      <c r="A69" s="149"/>
      <c r="B69" s="150"/>
      <c r="D69" s="150"/>
      <c r="E69" s="119"/>
      <c r="I69" s="119"/>
      <c r="K69" s="119"/>
      <c r="L69" s="119"/>
      <c r="M69" s="119"/>
    </row>
    <row r="70" spans="1:13" ht="12.75">
      <c r="A70" s="118"/>
      <c r="B70" s="150"/>
      <c r="C70" s="150"/>
      <c r="D70" s="150"/>
      <c r="E70" s="119"/>
      <c r="I70" s="119"/>
      <c r="K70" s="119"/>
      <c r="L70" s="119"/>
      <c r="M70" s="119"/>
    </row>
    <row r="71" spans="1:13" ht="12.75">
      <c r="A71" s="118"/>
      <c r="B71" s="150"/>
      <c r="C71" s="150"/>
      <c r="D71" s="150"/>
      <c r="E71" s="119"/>
      <c r="I71" s="119"/>
      <c r="K71" s="119"/>
      <c r="L71" s="119"/>
      <c r="M71" s="119"/>
    </row>
    <row r="72" spans="1:13" ht="12.75">
      <c r="A72" s="149"/>
      <c r="B72" s="150"/>
      <c r="C72" s="150"/>
      <c r="D72" s="150"/>
      <c r="E72" s="119"/>
      <c r="I72" s="119"/>
      <c r="K72" s="119"/>
      <c r="L72" s="119"/>
      <c r="M72" s="119"/>
    </row>
    <row r="73" spans="1:13" ht="12.75">
      <c r="A73" s="149"/>
      <c r="C73" s="150"/>
      <c r="D73" s="150"/>
      <c r="E73" s="119"/>
      <c r="I73" s="119"/>
      <c r="K73" s="119"/>
      <c r="L73" s="119"/>
      <c r="M73" s="119"/>
    </row>
    <row r="74" spans="1:13" ht="12.75">
      <c r="A74" s="149"/>
      <c r="B74" s="150"/>
      <c r="C74" s="150"/>
      <c r="D74" s="150"/>
      <c r="E74" s="119"/>
      <c r="I74" s="119"/>
      <c r="K74" s="119"/>
      <c r="L74" s="119"/>
      <c r="M74" s="119"/>
    </row>
    <row r="75" spans="1:13" ht="12.75">
      <c r="A75" s="118"/>
      <c r="B75" s="150"/>
      <c r="C75" s="150"/>
      <c r="D75" s="150"/>
      <c r="E75" s="119"/>
      <c r="I75" s="119"/>
      <c r="K75" s="119"/>
      <c r="L75" s="119"/>
      <c r="M75" s="119"/>
    </row>
    <row r="76" spans="1:13" ht="12.75">
      <c r="A76" s="118"/>
      <c r="C76" s="150"/>
      <c r="D76" s="150"/>
      <c r="E76" s="119"/>
      <c r="I76" s="119"/>
      <c r="K76" s="119"/>
      <c r="L76" s="119"/>
      <c r="M76" s="119"/>
    </row>
    <row r="77" spans="1:13" ht="12.75">
      <c r="A77" s="149"/>
      <c r="B77" s="150"/>
      <c r="C77" s="150"/>
      <c r="D77" s="150"/>
      <c r="E77" s="119"/>
      <c r="I77" s="119"/>
      <c r="K77" s="119"/>
      <c r="L77" s="119"/>
      <c r="M77" s="119"/>
    </row>
    <row r="78" spans="1:13" ht="12.75">
      <c r="A78" s="149"/>
      <c r="B78" s="150"/>
      <c r="C78" s="150"/>
      <c r="D78" s="150"/>
      <c r="E78" s="119"/>
      <c r="I78" s="119"/>
      <c r="K78" s="119"/>
      <c r="L78" s="119"/>
      <c r="M78" s="119"/>
    </row>
    <row r="79" spans="1:13" ht="12.75">
      <c r="A79" s="118"/>
      <c r="B79" s="150"/>
      <c r="C79" s="150"/>
      <c r="D79" s="150"/>
      <c r="E79" s="119"/>
      <c r="I79" s="119"/>
      <c r="K79" s="119"/>
      <c r="L79" s="119"/>
      <c r="M79" s="119"/>
    </row>
    <row r="80" spans="1:13" ht="12.75">
      <c r="A80" s="149"/>
      <c r="B80" s="150"/>
      <c r="C80" s="150"/>
      <c r="D80" s="150"/>
      <c r="E80" s="119"/>
      <c r="I80" s="119"/>
      <c r="K80" s="119"/>
      <c r="L80" s="119"/>
      <c r="M80" s="119"/>
    </row>
    <row r="81" spans="1:13" ht="12.75">
      <c r="A81" s="149"/>
      <c r="D81" s="150"/>
      <c r="E81" s="119"/>
      <c r="I81" s="119"/>
      <c r="K81" s="119"/>
      <c r="L81" s="119"/>
      <c r="M81" s="119"/>
    </row>
    <row r="82" spans="1:13" ht="12.75">
      <c r="A82" s="149"/>
      <c r="D82" s="150"/>
      <c r="E82" s="119"/>
      <c r="I82" s="119"/>
      <c r="K82" s="119"/>
      <c r="L82" s="119"/>
      <c r="M82" s="119"/>
    </row>
    <row r="83" spans="1:13" ht="12.75">
      <c r="A83" s="149"/>
      <c r="B83" s="150"/>
      <c r="C83" s="150"/>
      <c r="D83" s="150"/>
      <c r="E83" s="119"/>
      <c r="I83" s="119"/>
      <c r="K83" s="119"/>
      <c r="L83" s="119"/>
      <c r="M83" s="119"/>
    </row>
    <row r="84" spans="3:13" ht="12.75">
      <c r="C84" s="150"/>
      <c r="D84" s="150"/>
      <c r="E84" s="119"/>
      <c r="I84" s="119"/>
      <c r="K84" s="119"/>
      <c r="L84" s="119"/>
      <c r="M84" s="119"/>
    </row>
    <row r="85" spans="1:13" ht="12.75">
      <c r="A85" s="149"/>
      <c r="B85" s="150"/>
      <c r="C85" s="150"/>
      <c r="D85" s="150"/>
      <c r="E85" s="119"/>
      <c r="I85" s="119"/>
      <c r="K85" s="119"/>
      <c r="L85" s="119"/>
      <c r="M85" s="119"/>
    </row>
    <row r="86" spans="1:13" ht="12.75">
      <c r="A86" s="118"/>
      <c r="C86" s="150"/>
      <c r="D86" s="150"/>
      <c r="E86" s="119"/>
      <c r="I86" s="119"/>
      <c r="K86" s="119"/>
      <c r="L86" s="119"/>
      <c r="M86" s="119"/>
    </row>
    <row r="87" spans="1:13" ht="12.75">
      <c r="A87" s="149"/>
      <c r="C87" s="150"/>
      <c r="D87" s="150"/>
      <c r="E87" s="119"/>
      <c r="I87" s="119"/>
      <c r="K87" s="119"/>
      <c r="L87" s="119"/>
      <c r="M87" s="119"/>
    </row>
    <row r="88" spans="1:13" ht="12.75">
      <c r="A88" s="149"/>
      <c r="B88" s="150"/>
      <c r="C88" s="150"/>
      <c r="D88" s="150"/>
      <c r="E88" s="119"/>
      <c r="I88" s="119"/>
      <c r="K88" s="119"/>
      <c r="L88" s="119"/>
      <c r="M88" s="119"/>
    </row>
    <row r="89" spans="1:13" ht="12.75">
      <c r="A89" s="118"/>
      <c r="B89" s="150"/>
      <c r="D89" s="150"/>
      <c r="E89" s="119"/>
      <c r="I89" s="119"/>
      <c r="K89" s="119"/>
      <c r="L89" s="119"/>
      <c r="M89" s="119"/>
    </row>
    <row r="90" spans="1:13" ht="12.75">
      <c r="A90" s="149"/>
      <c r="C90" s="150"/>
      <c r="D90" s="150"/>
      <c r="E90" s="119"/>
      <c r="I90" s="119"/>
      <c r="K90" s="119"/>
      <c r="L90" s="119"/>
      <c r="M90" s="119"/>
    </row>
    <row r="91" spans="3:13" ht="12.75">
      <c r="C91" s="118"/>
      <c r="D91" s="118"/>
      <c r="E91" s="119"/>
      <c r="I91" s="119"/>
      <c r="K91" s="119"/>
      <c r="L91" s="119"/>
      <c r="M91" s="119"/>
    </row>
    <row r="92" spans="1:13" ht="12.75">
      <c r="A92" s="150"/>
      <c r="C92" s="150"/>
      <c r="D92" s="150"/>
      <c r="E92" s="119"/>
      <c r="I92" s="119"/>
      <c r="K92" s="119"/>
      <c r="L92" s="119"/>
      <c r="M92" s="119"/>
    </row>
    <row r="93" spans="2:13" ht="12.75">
      <c r="B93" s="150"/>
      <c r="D93" s="150"/>
      <c r="E93" s="119"/>
      <c r="I93" s="119"/>
      <c r="K93" s="119"/>
      <c r="L93" s="119"/>
      <c r="M93" s="119"/>
    </row>
    <row r="94" spans="4:13" ht="12.75">
      <c r="D94" s="150"/>
      <c r="E94" s="119"/>
      <c r="I94" s="119"/>
      <c r="K94" s="119"/>
      <c r="L94" s="119"/>
      <c r="M94" s="119"/>
    </row>
    <row r="95" spans="1:13" ht="12.75">
      <c r="A95" s="149"/>
      <c r="C95" s="150"/>
      <c r="D95" s="150"/>
      <c r="E95" s="119"/>
      <c r="I95" s="119"/>
      <c r="K95" s="119"/>
      <c r="L95" s="119"/>
      <c r="M95" s="119"/>
    </row>
    <row r="96" spans="1:13" ht="12.75">
      <c r="A96" s="149"/>
      <c r="C96" s="150"/>
      <c r="D96" s="150"/>
      <c r="E96" s="119"/>
      <c r="I96" s="119"/>
      <c r="K96" s="119"/>
      <c r="L96" s="119"/>
      <c r="M96" s="119"/>
    </row>
    <row r="97" spans="1:13" ht="12.75">
      <c r="A97" s="149"/>
      <c r="D97" s="150"/>
      <c r="E97" s="119"/>
      <c r="I97" s="119"/>
      <c r="K97" s="119"/>
      <c r="L97" s="119"/>
      <c r="M97" s="119"/>
    </row>
    <row r="98" spans="1:13" ht="12.75">
      <c r="A98" s="118"/>
      <c r="D98" s="150"/>
      <c r="E98" s="119"/>
      <c r="I98" s="119"/>
      <c r="K98" s="119"/>
      <c r="L98" s="119"/>
      <c r="M98" s="119"/>
    </row>
    <row r="99" spans="3:13" ht="12.75">
      <c r="C99" s="150"/>
      <c r="D99" s="150"/>
      <c r="E99" s="119"/>
      <c r="I99" s="119"/>
      <c r="K99" s="119"/>
      <c r="L99" s="119"/>
      <c r="M99" s="119"/>
    </row>
    <row r="100" spans="1:13" ht="12.75">
      <c r="A100" s="149"/>
      <c r="C100" s="150"/>
      <c r="D100" s="150"/>
      <c r="E100" s="119"/>
      <c r="I100" s="119"/>
      <c r="K100" s="119"/>
      <c r="L100" s="119"/>
      <c r="M100" s="119"/>
    </row>
    <row r="101" spans="1:13" ht="12.75">
      <c r="A101" s="149"/>
      <c r="C101" s="150"/>
      <c r="D101" s="150"/>
      <c r="E101" s="119"/>
      <c r="I101" s="119"/>
      <c r="K101" s="119"/>
      <c r="L101" s="119"/>
      <c r="M101" s="119"/>
    </row>
    <row r="102" spans="1:13" ht="12.75">
      <c r="A102" s="149"/>
      <c r="D102" s="150"/>
      <c r="E102" s="119"/>
      <c r="I102" s="119"/>
      <c r="K102" s="119"/>
      <c r="L102" s="119"/>
      <c r="M102" s="119"/>
    </row>
    <row r="103" spans="3:13" ht="12.75">
      <c r="C103" s="150"/>
      <c r="D103" s="150"/>
      <c r="E103" s="119"/>
      <c r="I103" s="119"/>
      <c r="K103" s="119"/>
      <c r="L103" s="119"/>
      <c r="M103" s="119"/>
    </row>
    <row r="104" spans="1:13" ht="12.75">
      <c r="A104" s="149"/>
      <c r="E104" s="119"/>
      <c r="I104" s="119"/>
      <c r="K104" s="119"/>
      <c r="L104" s="119"/>
      <c r="M104" s="119"/>
    </row>
    <row r="105" spans="1:13" ht="12.75">
      <c r="A105" s="149"/>
      <c r="E105" s="119"/>
      <c r="I105" s="119"/>
      <c r="K105" s="119"/>
      <c r="L105" s="119"/>
      <c r="M105" s="119"/>
    </row>
    <row r="106" spans="1:13" ht="12.75">
      <c r="A106" s="149"/>
      <c r="C106" s="150"/>
      <c r="E106" s="119"/>
      <c r="I106" s="119"/>
      <c r="K106" s="119"/>
      <c r="L106" s="119"/>
      <c r="M106" s="119"/>
    </row>
    <row r="107" spans="1:13" ht="12.75">
      <c r="A107" s="118"/>
      <c r="E107" s="119"/>
      <c r="I107" s="119"/>
      <c r="K107" s="119"/>
      <c r="L107" s="119"/>
      <c r="M107" s="119"/>
    </row>
    <row r="108" spans="1:13" ht="12.75">
      <c r="A108" s="149"/>
      <c r="C108" s="150"/>
      <c r="E108" s="119"/>
      <c r="I108" s="119"/>
      <c r="K108" s="119"/>
      <c r="L108" s="119"/>
      <c r="M108" s="119"/>
    </row>
    <row r="109" spans="1:13" ht="12.75">
      <c r="A109" s="118"/>
      <c r="E109" s="119"/>
      <c r="I109" s="119"/>
      <c r="K109" s="119"/>
      <c r="L109" s="119"/>
      <c r="M109" s="119"/>
    </row>
    <row r="110" spans="1:13" ht="12.75">
      <c r="A110" s="149"/>
      <c r="E110" s="119"/>
      <c r="I110" s="119"/>
      <c r="K110" s="119"/>
      <c r="L110" s="119"/>
      <c r="M110" s="119"/>
    </row>
    <row r="111" spans="1:13" ht="12.75">
      <c r="A111" s="149"/>
      <c r="C111" s="150"/>
      <c r="E111" s="119"/>
      <c r="I111" s="119"/>
      <c r="K111" s="119"/>
      <c r="L111" s="119"/>
      <c r="M111" s="119"/>
    </row>
    <row r="112" spans="1:13" ht="12.75">
      <c r="A112" s="149"/>
      <c r="C112" s="150"/>
      <c r="E112" s="119"/>
      <c r="I112" s="119"/>
      <c r="K112" s="119"/>
      <c r="L112" s="119"/>
      <c r="M112" s="119"/>
    </row>
    <row r="113" spans="5:13" ht="12.75">
      <c r="E113" s="119"/>
      <c r="I113" s="119"/>
      <c r="K113" s="119"/>
      <c r="L113" s="119"/>
      <c r="M113" s="119"/>
    </row>
    <row r="114" spans="1:13" ht="12.75">
      <c r="A114" s="118"/>
      <c r="E114" s="119"/>
      <c r="I114" s="119"/>
      <c r="K114" s="119"/>
      <c r="L114" s="119"/>
      <c r="M114" s="119"/>
    </row>
    <row r="115" spans="1:13" ht="12.75">
      <c r="A115" s="149"/>
      <c r="C115" s="150"/>
      <c r="E115" s="119"/>
      <c r="I115" s="119"/>
      <c r="K115" s="119"/>
      <c r="L115" s="119"/>
      <c r="M115" s="119"/>
    </row>
    <row r="116" spans="1:13" ht="12.75">
      <c r="A116" s="149"/>
      <c r="E116" s="119"/>
      <c r="I116" s="119"/>
      <c r="K116" s="119"/>
      <c r="L116" s="119"/>
      <c r="M116" s="119"/>
    </row>
    <row r="117" spans="1:13" ht="12.75">
      <c r="A117" s="149"/>
      <c r="C117" s="150"/>
      <c r="E117" s="119"/>
      <c r="I117" s="119"/>
      <c r="K117" s="119"/>
      <c r="L117" s="119"/>
      <c r="M117" s="119"/>
    </row>
    <row r="118" spans="1:13" ht="12.75">
      <c r="A118" s="149"/>
      <c r="C118" s="150"/>
      <c r="E118" s="119"/>
      <c r="I118" s="119"/>
      <c r="K118" s="119"/>
      <c r="L118" s="119"/>
      <c r="M118" s="119"/>
    </row>
    <row r="119" spans="1:13" ht="12.75">
      <c r="A119" s="149"/>
      <c r="C119" s="150"/>
      <c r="E119" s="119"/>
      <c r="I119" s="119"/>
      <c r="K119" s="119"/>
      <c r="L119" s="119"/>
      <c r="M119" s="119"/>
    </row>
    <row r="120" spans="1:13" ht="12.75">
      <c r="A120" s="118"/>
      <c r="C120" s="150"/>
      <c r="E120" s="119"/>
      <c r="I120" s="119"/>
      <c r="K120" s="119"/>
      <c r="L120" s="119"/>
      <c r="M120" s="119"/>
    </row>
    <row r="121" spans="1:13" ht="12.75">
      <c r="A121" s="118"/>
      <c r="C121" s="150"/>
      <c r="E121" s="119"/>
      <c r="I121" s="119"/>
      <c r="K121" s="119"/>
      <c r="L121" s="119"/>
      <c r="M121" s="119"/>
    </row>
    <row r="122" spans="3:13" ht="12.75">
      <c r="C122" s="150"/>
      <c r="E122" s="119"/>
      <c r="I122" s="119"/>
      <c r="K122" s="119"/>
      <c r="L122" s="119"/>
      <c r="M122" s="119"/>
    </row>
    <row r="123" spans="3:13" ht="12.75">
      <c r="C123" s="150"/>
      <c r="E123" s="119"/>
      <c r="I123" s="119"/>
      <c r="K123" s="119"/>
      <c r="L123" s="119"/>
      <c r="M123" s="119"/>
    </row>
    <row r="124" spans="1:13" ht="12.75">
      <c r="A124" s="118"/>
      <c r="C124" s="150"/>
      <c r="E124" s="119"/>
      <c r="I124" s="119"/>
      <c r="K124" s="119"/>
      <c r="L124" s="119"/>
      <c r="M124" s="119"/>
    </row>
    <row r="125" spans="1:13" ht="12.75">
      <c r="A125" s="149"/>
      <c r="C125" s="150"/>
      <c r="E125" s="119"/>
      <c r="I125" s="119"/>
      <c r="K125" s="119"/>
      <c r="L125" s="119"/>
      <c r="M125" s="119"/>
    </row>
    <row r="126" spans="1:13" ht="12.75">
      <c r="A126" s="149"/>
      <c r="C126" s="150"/>
      <c r="E126" s="119"/>
      <c r="I126" s="119"/>
      <c r="K126" s="119"/>
      <c r="L126" s="119"/>
      <c r="M126" s="119"/>
    </row>
    <row r="127" spans="1:13" ht="12.75">
      <c r="A127" s="150"/>
      <c r="C127" s="150"/>
      <c r="E127" s="119"/>
      <c r="I127" s="119"/>
      <c r="K127" s="119"/>
      <c r="L127" s="119"/>
      <c r="M127" s="119"/>
    </row>
    <row r="128" spans="1:13" ht="12.75">
      <c r="A128" s="149"/>
      <c r="E128" s="119"/>
      <c r="I128" s="119"/>
      <c r="K128" s="119"/>
      <c r="L128" s="119"/>
      <c r="M128" s="119"/>
    </row>
    <row r="129" spans="3:13" ht="12.75">
      <c r="C129" s="118"/>
      <c r="D129" s="118"/>
      <c r="E129" s="119"/>
      <c r="I129" s="119"/>
      <c r="K129" s="119"/>
      <c r="L129" s="119"/>
      <c r="M129" s="119"/>
    </row>
    <row r="130" spans="1:13" ht="12.75">
      <c r="A130" s="149"/>
      <c r="C130" s="150"/>
      <c r="E130" s="119"/>
      <c r="I130" s="119"/>
      <c r="K130" s="119"/>
      <c r="L130" s="119"/>
      <c r="M130" s="119"/>
    </row>
    <row r="131" spans="1:13" ht="12.75">
      <c r="A131" s="118"/>
      <c r="E131" s="119"/>
      <c r="I131" s="119"/>
      <c r="K131" s="119"/>
      <c r="L131" s="119"/>
      <c r="M131" s="119"/>
    </row>
    <row r="132" spans="1:13" ht="12.75">
      <c r="A132" s="149"/>
      <c r="C132" s="150"/>
      <c r="E132" s="119"/>
      <c r="I132" s="119"/>
      <c r="K132" s="119"/>
      <c r="L132" s="119"/>
      <c r="M132" s="119"/>
    </row>
    <row r="133" spans="1:13" ht="12.75">
      <c r="A133" s="149"/>
      <c r="C133" s="150"/>
      <c r="E133" s="119"/>
      <c r="I133" s="119"/>
      <c r="K133" s="119"/>
      <c r="L133" s="119"/>
      <c r="M133" s="119"/>
    </row>
    <row r="134" spans="1:13" ht="12.75">
      <c r="A134" s="118"/>
      <c r="E134" s="119"/>
      <c r="I134" s="119"/>
      <c r="K134" s="119"/>
      <c r="L134" s="119"/>
      <c r="M134" s="119"/>
    </row>
    <row r="135" spans="1:13" ht="12.75">
      <c r="A135" s="149"/>
      <c r="C135" s="150"/>
      <c r="E135" s="119"/>
      <c r="I135" s="119"/>
      <c r="K135" s="119"/>
      <c r="L135" s="119"/>
      <c r="M135" s="119"/>
    </row>
    <row r="136" spans="1:13" ht="12.75">
      <c r="A136" s="149"/>
      <c r="C136" s="150"/>
      <c r="E136" s="118"/>
      <c r="I136" s="119"/>
      <c r="K136" s="119"/>
      <c r="L136" s="119"/>
      <c r="M136" s="119"/>
    </row>
    <row r="137" spans="1:13" ht="12.75">
      <c r="A137" s="149"/>
      <c r="C137" s="150"/>
      <c r="E137" s="118"/>
      <c r="I137" s="119"/>
      <c r="K137" s="119"/>
      <c r="L137" s="119"/>
      <c r="M137" s="119"/>
    </row>
    <row r="138" spans="1:13" ht="12.75">
      <c r="A138" s="149"/>
      <c r="C138" s="150"/>
      <c r="E138" s="118"/>
      <c r="I138" s="119"/>
      <c r="K138" s="119"/>
      <c r="L138" s="119"/>
      <c r="M138" s="119"/>
    </row>
    <row r="139" spans="1:13" ht="12.75">
      <c r="A139" s="118"/>
      <c r="C139" s="150"/>
      <c r="E139" s="118"/>
      <c r="I139" s="119"/>
      <c r="K139" s="119"/>
      <c r="L139" s="119"/>
      <c r="M139" s="119"/>
    </row>
    <row r="140" spans="1:13" ht="12.75">
      <c r="A140" s="149"/>
      <c r="C140" s="150"/>
      <c r="E140" s="118"/>
      <c r="I140" s="119"/>
      <c r="K140" s="119"/>
      <c r="L140" s="119"/>
      <c r="M140" s="119"/>
    </row>
    <row r="141" spans="1:13" ht="12.75">
      <c r="A141" s="149"/>
      <c r="E141" s="118"/>
      <c r="I141" s="119"/>
      <c r="K141" s="119"/>
      <c r="L141" s="119"/>
      <c r="M141" s="119"/>
    </row>
    <row r="142" spans="1:13" ht="12.75">
      <c r="A142" s="149"/>
      <c r="C142" s="150"/>
      <c r="E142" s="118"/>
      <c r="I142" s="119"/>
      <c r="K142" s="119"/>
      <c r="L142" s="119"/>
      <c r="M142" s="119"/>
    </row>
    <row r="143" spans="1:13" ht="12.75">
      <c r="A143" s="149"/>
      <c r="C143" s="150"/>
      <c r="E143" s="118"/>
      <c r="I143" s="119"/>
      <c r="K143" s="119"/>
      <c r="L143" s="119"/>
      <c r="M143" s="119"/>
    </row>
    <row r="144" spans="1:13" ht="12.75">
      <c r="A144" s="149"/>
      <c r="C144" s="150"/>
      <c r="E144" s="118"/>
      <c r="I144" s="119"/>
      <c r="K144" s="119"/>
      <c r="L144" s="119"/>
      <c r="M144" s="119"/>
    </row>
    <row r="145" spans="1:13" ht="12.75">
      <c r="A145" s="150"/>
      <c r="C145" s="150"/>
      <c r="E145" s="118"/>
      <c r="I145" s="119"/>
      <c r="K145" s="119"/>
      <c r="L145" s="119"/>
      <c r="M145" s="119"/>
    </row>
    <row r="146" spans="1:13" ht="12.75">
      <c r="A146" s="149"/>
      <c r="C146" s="150"/>
      <c r="E146" s="118"/>
      <c r="I146" s="119"/>
      <c r="K146" s="119"/>
      <c r="L146" s="119"/>
      <c r="M146" s="119"/>
    </row>
    <row r="147" spans="1:13" ht="12.75">
      <c r="A147" s="149"/>
      <c r="C147" s="150"/>
      <c r="E147" s="118"/>
      <c r="I147" s="119"/>
      <c r="K147" s="119"/>
      <c r="L147" s="119"/>
      <c r="M147" s="119"/>
    </row>
    <row r="148" spans="1:13" ht="12.75">
      <c r="A148" s="149"/>
      <c r="C148" s="150"/>
      <c r="E148" s="118"/>
      <c r="I148" s="119"/>
      <c r="K148" s="119"/>
      <c r="L148" s="119"/>
      <c r="M148" s="119"/>
    </row>
    <row r="149" spans="1:13" ht="12.75">
      <c r="A149" s="149"/>
      <c r="C149" s="150"/>
      <c r="E149" s="118"/>
      <c r="I149" s="119"/>
      <c r="K149" s="119"/>
      <c r="L149" s="119"/>
      <c r="M149" s="119"/>
    </row>
    <row r="150" spans="3:13" ht="12.75">
      <c r="C150" s="118"/>
      <c r="D150" s="118"/>
      <c r="E150" s="118"/>
      <c r="I150" s="119"/>
      <c r="K150" s="119"/>
      <c r="L150" s="119"/>
      <c r="M150" s="119"/>
    </row>
  </sheetData>
  <sheetProtection/>
  <mergeCells count="9">
    <mergeCell ref="A1:I1"/>
    <mergeCell ref="F3:F4"/>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5"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 sqref="A1:J1"/>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71" customWidth="1"/>
    <col min="13" max="13" width="11.875" style="12" bestFit="1" customWidth="1"/>
    <col min="14" max="16384" width="11.00390625" style="12" customWidth="1"/>
  </cols>
  <sheetData>
    <row r="1" spans="1:12" ht="12.75">
      <c r="A1" s="440" t="s">
        <v>164</v>
      </c>
      <c r="B1" s="440"/>
      <c r="C1" s="440"/>
      <c r="D1" s="440"/>
      <c r="E1" s="440"/>
      <c r="F1" s="440"/>
      <c r="G1" s="440"/>
      <c r="H1" s="440"/>
      <c r="I1" s="440"/>
      <c r="J1" s="440"/>
      <c r="K1" s="68"/>
      <c r="L1" s="68"/>
    </row>
    <row r="2" spans="1:12" ht="12.75">
      <c r="A2" s="67"/>
      <c r="B2" s="67"/>
      <c r="C2" s="67"/>
      <c r="D2" s="67"/>
      <c r="E2" s="67"/>
      <c r="F2" s="67"/>
      <c r="G2" s="67"/>
      <c r="H2" s="67"/>
      <c r="I2" s="67"/>
      <c r="J2" s="67"/>
      <c r="K2" s="68"/>
      <c r="L2" s="68"/>
    </row>
    <row r="3" spans="1:10" s="69" customFormat="1" ht="12.75">
      <c r="A3" s="460" t="s">
        <v>55</v>
      </c>
      <c r="B3" s="459" t="s">
        <v>229</v>
      </c>
      <c r="C3" s="459"/>
      <c r="D3" s="459"/>
      <c r="E3" s="459"/>
      <c r="F3" s="465" t="s">
        <v>155</v>
      </c>
      <c r="G3" s="459"/>
      <c r="H3" s="459"/>
      <c r="I3" s="459"/>
      <c r="J3" s="466"/>
    </row>
    <row r="4" spans="1:10" s="69" customFormat="1" ht="12.75">
      <c r="A4" s="467"/>
      <c r="B4" s="460">
        <v>2011</v>
      </c>
      <c r="C4" s="462" t="s">
        <v>401</v>
      </c>
      <c r="D4" s="463"/>
      <c r="E4" s="464"/>
      <c r="F4" s="460">
        <v>2011</v>
      </c>
      <c r="G4" s="465" t="str">
        <f>C4</f>
        <v>Enero-julio</v>
      </c>
      <c r="H4" s="459"/>
      <c r="I4" s="459"/>
      <c r="J4" s="466"/>
    </row>
    <row r="5" spans="1:19" s="69" customFormat="1" ht="12.75">
      <c r="A5" s="461"/>
      <c r="B5" s="461"/>
      <c r="C5" s="70">
        <v>2011</v>
      </c>
      <c r="D5" s="70">
        <v>2012</v>
      </c>
      <c r="E5" s="70" t="s">
        <v>270</v>
      </c>
      <c r="F5" s="461"/>
      <c r="G5" s="301">
        <v>2011</v>
      </c>
      <c r="H5" s="301">
        <v>2012</v>
      </c>
      <c r="I5" s="301" t="s">
        <v>270</v>
      </c>
      <c r="J5" s="71" t="s">
        <v>335</v>
      </c>
      <c r="O5" s="251"/>
      <c r="P5" s="251"/>
      <c r="Q5" s="251"/>
      <c r="R5" s="251"/>
      <c r="S5" s="251"/>
    </row>
    <row r="6" spans="1:19" ht="12.75">
      <c r="A6" s="24" t="s">
        <v>0</v>
      </c>
      <c r="B6" s="72">
        <v>84331</v>
      </c>
      <c r="C6" s="72">
        <v>44328</v>
      </c>
      <c r="D6" s="72">
        <v>44005</v>
      </c>
      <c r="E6" s="228" t="s">
        <v>349</v>
      </c>
      <c r="F6" s="72">
        <v>210497</v>
      </c>
      <c r="G6" s="72">
        <v>110590</v>
      </c>
      <c r="H6" s="72">
        <v>110542</v>
      </c>
      <c r="I6" s="228" t="s">
        <v>347</v>
      </c>
      <c r="J6" s="228" t="s">
        <v>373</v>
      </c>
      <c r="L6" s="163"/>
      <c r="M6" s="163"/>
      <c r="O6" s="257" t="s">
        <v>0</v>
      </c>
      <c r="P6" s="252">
        <v>2.18798803009687</v>
      </c>
      <c r="Q6" s="252">
        <v>2.2934283590933964</v>
      </c>
      <c r="R6" s="252">
        <v>2.496095966675539</v>
      </c>
      <c r="S6" s="253">
        <v>0.08836884168566672</v>
      </c>
    </row>
    <row r="7" spans="1:19" ht="12.75">
      <c r="A7" s="20" t="s">
        <v>430</v>
      </c>
      <c r="B7" s="72">
        <v>43911</v>
      </c>
      <c r="C7" s="72">
        <v>22901</v>
      </c>
      <c r="D7" s="72">
        <v>22460</v>
      </c>
      <c r="E7" s="228" t="s">
        <v>374</v>
      </c>
      <c r="F7" s="72">
        <v>169226</v>
      </c>
      <c r="G7" s="72">
        <v>92095</v>
      </c>
      <c r="H7" s="72">
        <v>85459</v>
      </c>
      <c r="I7" s="228" t="s">
        <v>375</v>
      </c>
      <c r="J7" s="228" t="s">
        <v>354</v>
      </c>
      <c r="K7" s="226"/>
      <c r="L7" s="163"/>
      <c r="M7" s="163"/>
      <c r="O7" s="257" t="s">
        <v>135</v>
      </c>
      <c r="P7" s="252">
        <v>3.8396143716559075</v>
      </c>
      <c r="Q7" s="252">
        <v>3.8120459793605823</v>
      </c>
      <c r="R7" s="252">
        <v>3.8538678187862927</v>
      </c>
      <c r="S7" s="253">
        <v>0.010970969304185951</v>
      </c>
    </row>
    <row r="8" spans="1:19" ht="12.75">
      <c r="A8" s="20" t="s">
        <v>2</v>
      </c>
      <c r="B8" s="72">
        <v>22969</v>
      </c>
      <c r="C8" s="72">
        <v>13381</v>
      </c>
      <c r="D8" s="72">
        <v>18976</v>
      </c>
      <c r="E8" s="228" t="s">
        <v>376</v>
      </c>
      <c r="F8" s="72">
        <v>70265</v>
      </c>
      <c r="G8" s="72">
        <v>40034</v>
      </c>
      <c r="H8" s="72">
        <v>57275</v>
      </c>
      <c r="I8" s="228" t="s">
        <v>377</v>
      </c>
      <c r="J8" s="228" t="s">
        <v>378</v>
      </c>
      <c r="K8" s="226"/>
      <c r="L8" s="163"/>
      <c r="M8" s="163"/>
      <c r="O8" s="257" t="s">
        <v>1</v>
      </c>
      <c r="P8" s="252">
        <v>3.1347663836654744</v>
      </c>
      <c r="Q8" s="252">
        <v>2.990940375663155</v>
      </c>
      <c r="R8" s="252">
        <v>3.20216809269442</v>
      </c>
      <c r="S8" s="253">
        <v>0.07062251014764254</v>
      </c>
    </row>
    <row r="9" spans="1:19" ht="12.75">
      <c r="A9" s="20" t="s">
        <v>4</v>
      </c>
      <c r="B9" s="72">
        <v>27582</v>
      </c>
      <c r="C9" s="72">
        <v>14397</v>
      </c>
      <c r="D9" s="72">
        <v>18555</v>
      </c>
      <c r="E9" s="228" t="s">
        <v>379</v>
      </c>
      <c r="F9" s="72">
        <v>88674</v>
      </c>
      <c r="G9" s="72">
        <v>45203</v>
      </c>
      <c r="H9" s="72">
        <v>56770</v>
      </c>
      <c r="I9" s="228" t="s">
        <v>380</v>
      </c>
      <c r="J9" s="228" t="s">
        <v>381</v>
      </c>
      <c r="K9" s="226"/>
      <c r="L9" s="163"/>
      <c r="M9" s="163"/>
      <c r="O9" s="257" t="s">
        <v>2</v>
      </c>
      <c r="P9" s="252">
        <v>2.8789898854384437</v>
      </c>
      <c r="Q9" s="252">
        <v>2.8888609138137555</v>
      </c>
      <c r="R9" s="252">
        <v>3.2149426108732566</v>
      </c>
      <c r="S9" s="253">
        <v>0.11287552664798306</v>
      </c>
    </row>
    <row r="10" spans="1:19" ht="12.75">
      <c r="A10" s="20" t="s">
        <v>1</v>
      </c>
      <c r="B10" s="72">
        <v>28224</v>
      </c>
      <c r="C10" s="72">
        <v>15247</v>
      </c>
      <c r="D10" s="72">
        <v>16070</v>
      </c>
      <c r="E10" s="228" t="s">
        <v>382</v>
      </c>
      <c r="F10" s="72">
        <v>90388</v>
      </c>
      <c r="G10" s="72">
        <v>47712</v>
      </c>
      <c r="H10" s="72">
        <v>48712</v>
      </c>
      <c r="I10" s="228" t="s">
        <v>383</v>
      </c>
      <c r="J10" s="228" t="s">
        <v>384</v>
      </c>
      <c r="K10" s="226"/>
      <c r="L10" s="163"/>
      <c r="M10" s="163"/>
      <c r="O10" s="257" t="s">
        <v>3</v>
      </c>
      <c r="P10" s="252">
        <v>2.999138937341091</v>
      </c>
      <c r="Q10" s="252">
        <v>2.9643223430516685</v>
      </c>
      <c r="R10" s="252">
        <v>3.059134111570329</v>
      </c>
      <c r="S10" s="253">
        <v>0.03198429777412648</v>
      </c>
    </row>
    <row r="11" spans="1:19" ht="12.75">
      <c r="A11" s="20" t="s">
        <v>3</v>
      </c>
      <c r="B11" s="72">
        <v>12871</v>
      </c>
      <c r="C11" s="72">
        <v>7409</v>
      </c>
      <c r="D11" s="72">
        <v>7831</v>
      </c>
      <c r="E11" s="228" t="s">
        <v>385</v>
      </c>
      <c r="F11" s="72">
        <v>69056</v>
      </c>
      <c r="G11" s="72">
        <v>40319</v>
      </c>
      <c r="H11" s="72">
        <v>41510</v>
      </c>
      <c r="I11" s="228" t="s">
        <v>351</v>
      </c>
      <c r="J11" s="228" t="s">
        <v>386</v>
      </c>
      <c r="K11" s="226"/>
      <c r="L11" s="163"/>
      <c r="M11" s="163"/>
      <c r="O11" s="257" t="s">
        <v>4</v>
      </c>
      <c r="P11" s="252">
        <v>4.440811217309204</v>
      </c>
      <c r="Q11" s="252">
        <v>4.895130065524549</v>
      </c>
      <c r="R11" s="252">
        <v>5.365227815062864</v>
      </c>
      <c r="S11" s="253">
        <v>0.09603376074705805</v>
      </c>
    </row>
    <row r="12" spans="1:19" ht="12.75">
      <c r="A12" s="20" t="s">
        <v>5</v>
      </c>
      <c r="B12" s="72">
        <v>16839</v>
      </c>
      <c r="C12" s="72">
        <v>8630</v>
      </c>
      <c r="D12" s="72">
        <v>10005</v>
      </c>
      <c r="E12" s="228" t="s">
        <v>387</v>
      </c>
      <c r="F12" s="72">
        <v>64244</v>
      </c>
      <c r="G12" s="72">
        <v>32118</v>
      </c>
      <c r="H12" s="72">
        <v>39376</v>
      </c>
      <c r="I12" s="228" t="s">
        <v>388</v>
      </c>
      <c r="J12" s="228" t="s">
        <v>389</v>
      </c>
      <c r="K12" s="226"/>
      <c r="L12" s="163"/>
      <c r="M12" s="163"/>
      <c r="O12" s="257" t="s">
        <v>5</v>
      </c>
      <c r="P12" s="252">
        <v>3.257397810164199</v>
      </c>
      <c r="Q12" s="252">
        <v>3.4001082533573905</v>
      </c>
      <c r="R12" s="252">
        <v>3.8152570073199903</v>
      </c>
      <c r="S12" s="253">
        <v>0.12209868716758265</v>
      </c>
    </row>
    <row r="13" spans="1:19" ht="12.75">
      <c r="A13" s="20" t="s">
        <v>299</v>
      </c>
      <c r="B13" s="72">
        <v>12907</v>
      </c>
      <c r="C13" s="72">
        <v>6714</v>
      </c>
      <c r="D13" s="72">
        <v>6787</v>
      </c>
      <c r="E13" s="228" t="s">
        <v>390</v>
      </c>
      <c r="F13" s="72">
        <v>45005</v>
      </c>
      <c r="G13" s="72">
        <v>23372</v>
      </c>
      <c r="H13" s="72">
        <v>22883</v>
      </c>
      <c r="I13" s="228" t="s">
        <v>391</v>
      </c>
      <c r="J13" s="228" t="s">
        <v>360</v>
      </c>
      <c r="K13" s="226"/>
      <c r="L13" s="163"/>
      <c r="M13" s="163"/>
      <c r="O13" s="257" t="s">
        <v>7</v>
      </c>
      <c r="P13" s="252">
        <v>3.4760842203927154</v>
      </c>
      <c r="Q13" s="252">
        <v>3.288034244513578</v>
      </c>
      <c r="R13" s="252">
        <v>3.486712519768621</v>
      </c>
      <c r="S13" s="253">
        <v>0.06042463687431421</v>
      </c>
    </row>
    <row r="14" spans="1:19" ht="12.75">
      <c r="A14" s="20" t="s">
        <v>8</v>
      </c>
      <c r="B14" s="72">
        <v>11129</v>
      </c>
      <c r="C14" s="72">
        <v>6755</v>
      </c>
      <c r="D14" s="72">
        <v>5689</v>
      </c>
      <c r="E14" s="228" t="s">
        <v>392</v>
      </c>
      <c r="F14" s="72">
        <v>42985</v>
      </c>
      <c r="G14" s="72">
        <v>25352</v>
      </c>
      <c r="H14" s="72">
        <v>20566</v>
      </c>
      <c r="I14" s="228" t="s">
        <v>393</v>
      </c>
      <c r="J14" s="228" t="s">
        <v>277</v>
      </c>
      <c r="K14" s="226"/>
      <c r="L14" s="163"/>
      <c r="M14" s="163"/>
      <c r="O14" s="257" t="s">
        <v>8</v>
      </c>
      <c r="P14" s="252">
        <v>3.7608988067975173</v>
      </c>
      <c r="Q14" s="252">
        <v>3.621473934060223</v>
      </c>
      <c r="R14" s="252">
        <v>3.8623028814208844</v>
      </c>
      <c r="S14" s="253">
        <v>0.06650025700741558</v>
      </c>
    </row>
    <row r="15" spans="1:19" ht="12.75">
      <c r="A15" s="20" t="s">
        <v>7</v>
      </c>
      <c r="B15" s="72">
        <v>11618</v>
      </c>
      <c r="C15" s="72">
        <v>6973</v>
      </c>
      <c r="D15" s="72">
        <v>5371</v>
      </c>
      <c r="E15" s="228" t="s">
        <v>394</v>
      </c>
      <c r="F15" s="72">
        <v>39166</v>
      </c>
      <c r="G15" s="72">
        <v>21953</v>
      </c>
      <c r="H15" s="72">
        <v>19255</v>
      </c>
      <c r="I15" s="228" t="s">
        <v>395</v>
      </c>
      <c r="J15" s="228" t="s">
        <v>295</v>
      </c>
      <c r="K15" s="226"/>
      <c r="L15" s="163"/>
      <c r="M15" s="163"/>
      <c r="O15" s="257" t="s">
        <v>6</v>
      </c>
      <c r="P15" s="252">
        <v>3.0984853563717993</v>
      </c>
      <c r="Q15" s="252">
        <v>3.018772359048662</v>
      </c>
      <c r="R15" s="252">
        <v>3.370165275086655</v>
      </c>
      <c r="S15" s="253">
        <v>0.11640258828550132</v>
      </c>
    </row>
    <row r="16" spans="1:19" ht="12.75">
      <c r="A16" s="20" t="s">
        <v>431</v>
      </c>
      <c r="B16" s="72">
        <v>272381</v>
      </c>
      <c r="C16" s="72">
        <v>146735</v>
      </c>
      <c r="D16" s="72">
        <v>155749</v>
      </c>
      <c r="E16" s="228" t="s">
        <v>396</v>
      </c>
      <c r="F16" s="72">
        <v>889506</v>
      </c>
      <c r="G16" s="72">
        <v>478748</v>
      </c>
      <c r="H16" s="72">
        <v>502348</v>
      </c>
      <c r="I16" s="228" t="s">
        <v>397</v>
      </c>
      <c r="J16" s="228" t="s">
        <v>350</v>
      </c>
      <c r="K16" s="226"/>
      <c r="L16" s="163"/>
      <c r="M16" s="163"/>
      <c r="O16" s="257" t="s">
        <v>168</v>
      </c>
      <c r="P16" s="252">
        <v>2.9824544492884173</v>
      </c>
      <c r="Q16" s="252">
        <v>3.027027965319248</v>
      </c>
      <c r="R16" s="252">
        <v>3.2655947376368673</v>
      </c>
      <c r="S16" s="253">
        <v>0.07881221285395634</v>
      </c>
    </row>
    <row r="17" spans="1:19" ht="12.75">
      <c r="A17" s="20" t="s">
        <v>167</v>
      </c>
      <c r="B17" s="72">
        <v>124195</v>
      </c>
      <c r="C17" s="72">
        <v>67863</v>
      </c>
      <c r="D17" s="72">
        <v>69197</v>
      </c>
      <c r="E17" s="228" t="s">
        <v>398</v>
      </c>
      <c r="F17" s="72">
        <v>432046</v>
      </c>
      <c r="G17" s="72">
        <v>234495</v>
      </c>
      <c r="H17" s="72">
        <v>241608</v>
      </c>
      <c r="I17" s="228" t="s">
        <v>351</v>
      </c>
      <c r="J17" s="228" t="s">
        <v>352</v>
      </c>
      <c r="K17" s="226"/>
      <c r="L17" s="163"/>
      <c r="M17" s="163"/>
      <c r="O17" s="257" t="s">
        <v>167</v>
      </c>
      <c r="P17" s="252">
        <v>3.2784956942823764</v>
      </c>
      <c r="Q17" s="252">
        <v>3.2710254169929587</v>
      </c>
      <c r="R17" s="252">
        <v>3.4787777440205954</v>
      </c>
      <c r="S17" s="253">
        <v>0.06351290514233376</v>
      </c>
    </row>
    <row r="18" spans="1:19" ht="12.75">
      <c r="A18" s="20" t="s">
        <v>9</v>
      </c>
      <c r="B18" s="72">
        <v>396576</v>
      </c>
      <c r="C18" s="72">
        <v>214598</v>
      </c>
      <c r="D18" s="72">
        <v>224946</v>
      </c>
      <c r="E18" s="228" t="s">
        <v>399</v>
      </c>
      <c r="F18" s="72">
        <v>1321552</v>
      </c>
      <c r="G18" s="72">
        <v>713243</v>
      </c>
      <c r="H18" s="72">
        <v>743956</v>
      </c>
      <c r="I18" s="228" t="s">
        <v>400</v>
      </c>
      <c r="J18" s="228" t="s">
        <v>271</v>
      </c>
      <c r="K18" s="226"/>
      <c r="L18" s="163"/>
      <c r="M18" s="163"/>
      <c r="O18" s="257" t="s">
        <v>169</v>
      </c>
      <c r="P18" s="252">
        <v>3.0685483124726853</v>
      </c>
      <c r="Q18" s="252">
        <v>3.101434514048148</v>
      </c>
      <c r="R18" s="252">
        <v>3.332356403585792</v>
      </c>
      <c r="S18" s="253">
        <v>0.07445647763693497</v>
      </c>
    </row>
    <row r="19" spans="1:19" s="119" customFormat="1" ht="12.75">
      <c r="A19" s="122" t="s">
        <v>201</v>
      </c>
      <c r="B19" s="122"/>
      <c r="C19" s="122"/>
      <c r="D19" s="122"/>
      <c r="E19" s="122"/>
      <c r="F19" s="122"/>
      <c r="G19" s="122"/>
      <c r="H19" s="122"/>
      <c r="I19" s="122"/>
      <c r="J19" s="122"/>
      <c r="K19" s="122"/>
      <c r="L19" s="122"/>
      <c r="M19" s="118"/>
      <c r="N19" s="118"/>
      <c r="O19" s="254"/>
      <c r="P19" s="255"/>
      <c r="Q19" s="255"/>
      <c r="R19" s="254"/>
      <c r="S19" s="255"/>
    </row>
    <row r="20" spans="1:19" ht="12.75">
      <c r="A20" s="66"/>
      <c r="B20" s="66"/>
      <c r="C20" s="66"/>
      <c r="D20" s="66"/>
      <c r="O20" s="256"/>
      <c r="P20" s="256"/>
      <c r="Q20" s="256"/>
      <c r="R20" s="256"/>
      <c r="S20" s="256"/>
    </row>
    <row r="21" spans="1:10" ht="12.75">
      <c r="A21" s="458"/>
      <c r="B21" s="458"/>
      <c r="C21" s="458"/>
      <c r="D21" s="458"/>
      <c r="E21" s="458"/>
      <c r="F21" s="458"/>
      <c r="G21" s="458"/>
      <c r="H21" s="458"/>
      <c r="I21" s="458"/>
      <c r="J21" s="458"/>
    </row>
    <row r="22" spans="6:8" ht="12.75">
      <c r="F22" s="164"/>
      <c r="G22" s="164"/>
      <c r="H22" s="164"/>
    </row>
    <row r="23" ht="12.75">
      <c r="E23" s="73"/>
    </row>
    <row r="24" ht="12.75">
      <c r="E24" s="73"/>
    </row>
    <row r="25" ht="12.75">
      <c r="E25" s="73"/>
    </row>
    <row r="26" ht="12.75">
      <c r="E26" s="73"/>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ignoredErrors>
    <ignoredError sqref="E6:E18 I6:J18"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1">
      <selection activeCell="A1" sqref="A1"/>
    </sheetView>
  </sheetViews>
  <sheetFormatPr defaultColWidth="11.00390625" defaultRowHeight="14.25"/>
  <cols>
    <col min="7" max="7" width="13.75390625" style="0" customWidth="1"/>
    <col min="20" max="20" width="11.00390625" style="89" customWidth="1"/>
    <col min="21" max="21" width="6.875" style="89" bestFit="1" customWidth="1"/>
    <col min="22" max="33" width="11.00390625" style="89" customWidth="1"/>
  </cols>
  <sheetData>
    <row r="3" ht="14.25">
      <c r="V3" s="89" t="s">
        <v>19</v>
      </c>
    </row>
    <row r="4" spans="22:33" ht="14.25">
      <c r="V4" s="89" t="s">
        <v>20</v>
      </c>
      <c r="W4" s="89" t="s">
        <v>21</v>
      </c>
      <c r="X4" s="89" t="s">
        <v>22</v>
      </c>
      <c r="Y4" s="89" t="s">
        <v>23</v>
      </c>
      <c r="Z4" s="89" t="s">
        <v>24</v>
      </c>
      <c r="AA4" s="89" t="s">
        <v>25</v>
      </c>
      <c r="AB4" s="89" t="s">
        <v>26</v>
      </c>
      <c r="AC4" s="89" t="s">
        <v>27</v>
      </c>
      <c r="AD4" s="89" t="s">
        <v>28</v>
      </c>
      <c r="AE4" s="89" t="s">
        <v>29</v>
      </c>
      <c r="AF4" s="89" t="s">
        <v>30</v>
      </c>
      <c r="AG4" s="89" t="s">
        <v>31</v>
      </c>
    </row>
    <row r="5" spans="20:33" ht="14.25">
      <c r="T5" s="89" t="s">
        <v>36</v>
      </c>
      <c r="U5" s="89">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89"/>
      <c r="T6" s="89" t="s">
        <v>36</v>
      </c>
      <c r="U6" s="89">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89" t="s">
        <v>36</v>
      </c>
      <c r="U7" s="89">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3" ht="14.25">
      <c r="T8" s="89" t="s">
        <v>36</v>
      </c>
      <c r="U8" s="89">
        <v>2012</v>
      </c>
      <c r="V8" s="2">
        <v>30.157481</v>
      </c>
      <c r="W8" s="2">
        <v>22.334294</v>
      </c>
      <c r="X8" s="2">
        <v>30.83998</v>
      </c>
      <c r="Y8" s="2">
        <v>32.951272</v>
      </c>
      <c r="Z8" s="2">
        <v>38.247363</v>
      </c>
      <c r="AA8" s="2">
        <v>34.942395</v>
      </c>
      <c r="AB8" s="2">
        <v>35.473411</v>
      </c>
      <c r="AC8" s="2"/>
      <c r="AD8" s="2"/>
      <c r="AE8" s="2"/>
      <c r="AF8" s="2"/>
      <c r="AG8" s="2"/>
    </row>
    <row r="9" spans="20:33" ht="14.25">
      <c r="T9" s="89" t="s">
        <v>37</v>
      </c>
      <c r="U9" s="89">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89" t="s">
        <v>37</v>
      </c>
      <c r="U10" s="89">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9" t="s">
        <v>37</v>
      </c>
      <c r="U11" s="89">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8" ht="14.25">
      <c r="T12" s="89" t="s">
        <v>37</v>
      </c>
      <c r="U12" s="89">
        <v>2012</v>
      </c>
      <c r="V12" s="2">
        <v>101.821304</v>
      </c>
      <c r="W12" s="2">
        <v>72.734895</v>
      </c>
      <c r="X12" s="2">
        <v>101.974823</v>
      </c>
      <c r="Y12" s="2">
        <v>107.955425</v>
      </c>
      <c r="Z12" s="2">
        <v>125.73855</v>
      </c>
      <c r="AA12" s="2">
        <v>114.355967</v>
      </c>
      <c r="AB12" s="2">
        <v>119.375132</v>
      </c>
    </row>
    <row r="14" ht="14.25">
      <c r="V14" s="89" t="s">
        <v>34</v>
      </c>
    </row>
    <row r="15" ht="14.25">
      <c r="V15" s="89" t="s">
        <v>19</v>
      </c>
    </row>
    <row r="16" spans="22:33" ht="14.25">
      <c r="V16" s="89" t="s">
        <v>20</v>
      </c>
      <c r="W16" s="89" t="s">
        <v>21</v>
      </c>
      <c r="X16" s="89" t="s">
        <v>22</v>
      </c>
      <c r="Y16" s="89" t="s">
        <v>23</v>
      </c>
      <c r="Z16" s="89" t="s">
        <v>24</v>
      </c>
      <c r="AA16" s="89" t="s">
        <v>25</v>
      </c>
      <c r="AB16" s="89" t="s">
        <v>26</v>
      </c>
      <c r="AC16" s="89" t="s">
        <v>27</v>
      </c>
      <c r="AD16" s="89" t="s">
        <v>28</v>
      </c>
      <c r="AE16" s="89" t="s">
        <v>29</v>
      </c>
      <c r="AF16" s="89" t="s">
        <v>30</v>
      </c>
      <c r="AG16" s="89" t="s">
        <v>31</v>
      </c>
    </row>
    <row r="17" spans="21:33" ht="14.25">
      <c r="U17" s="89">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9">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9">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9">
        <v>2012</v>
      </c>
      <c r="V20" s="4">
        <v>3.376319925394299</v>
      </c>
      <c r="W20" s="4">
        <v>3.256646258887789</v>
      </c>
      <c r="X20" s="4">
        <v>3.3065787656152823</v>
      </c>
      <c r="Y20" s="4">
        <v>3.276214192884572</v>
      </c>
      <c r="Z20" s="4">
        <v>3.2875089976791343</v>
      </c>
      <c r="AA20" s="4">
        <v>3.2726997390991666</v>
      </c>
      <c r="AB20" s="4">
        <v>3.3652002622471238</v>
      </c>
      <c r="AC20" s="4"/>
      <c r="AD20" s="4"/>
      <c r="AE20" s="4"/>
      <c r="AF20" s="4"/>
      <c r="AG20" s="4"/>
    </row>
    <row r="21" spans="22:33" ht="14.25">
      <c r="V21" s="2"/>
      <c r="W21" s="2"/>
      <c r="X21" s="2"/>
      <c r="Y21" s="2"/>
      <c r="Z21" s="2"/>
      <c r="AA21" s="2"/>
      <c r="AB21" s="2"/>
      <c r="AC21" s="2"/>
      <c r="AD21" s="2"/>
      <c r="AE21" s="2"/>
      <c r="AF21" s="2"/>
      <c r="AG21" s="2"/>
    </row>
    <row r="22" ht="14.25">
      <c r="V22" s="89" t="s">
        <v>35</v>
      </c>
    </row>
    <row r="23" ht="14.25">
      <c r="V23" s="89" t="s">
        <v>19</v>
      </c>
    </row>
    <row r="24" spans="22:33" ht="14.25">
      <c r="V24" s="89" t="s">
        <v>20</v>
      </c>
      <c r="W24" s="89" t="s">
        <v>21</v>
      </c>
      <c r="X24" s="89" t="s">
        <v>22</v>
      </c>
      <c r="Y24" s="89" t="s">
        <v>23</v>
      </c>
      <c r="Z24" s="89" t="s">
        <v>24</v>
      </c>
      <c r="AA24" s="89" t="s">
        <v>25</v>
      </c>
      <c r="AB24" s="89" t="s">
        <v>26</v>
      </c>
      <c r="AC24" s="89" t="s">
        <v>27</v>
      </c>
      <c r="AD24" s="89" t="s">
        <v>28</v>
      </c>
      <c r="AE24" s="89" t="s">
        <v>29</v>
      </c>
      <c r="AF24" s="89" t="s">
        <v>30</v>
      </c>
      <c r="AG24" s="89" t="s">
        <v>31</v>
      </c>
    </row>
    <row r="25" spans="21:33" ht="14.25">
      <c r="U25" s="89">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9">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9">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9">
        <v>2012</v>
      </c>
      <c r="V28" s="1">
        <v>1692.6842313971779</v>
      </c>
      <c r="W28" s="1">
        <v>1568.0426071918814</v>
      </c>
      <c r="X28" s="1">
        <v>1605.0133328296579</v>
      </c>
      <c r="Y28" s="1">
        <v>1592.240097741902</v>
      </c>
      <c r="Z28" s="1">
        <v>1634.1878476563209</v>
      </c>
      <c r="AA28" s="1">
        <v>1654.7751690807115</v>
      </c>
      <c r="AB28" s="1">
        <v>1655.4429650072277</v>
      </c>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9"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99"/>
      <c r="I48" s="199"/>
    </row>
    <row r="49" spans="10:33" ht="14.25">
      <c r="J49" s="89"/>
      <c r="V49" s="4"/>
      <c r="W49" s="4"/>
      <c r="X49" s="4"/>
      <c r="Y49" s="4"/>
      <c r="Z49" s="4"/>
      <c r="AA49" s="4"/>
      <c r="AB49" s="4"/>
      <c r="AC49" s="4"/>
      <c r="AD49" s="4"/>
      <c r="AE49" s="4"/>
      <c r="AF49" s="4"/>
      <c r="AG49" s="4"/>
    </row>
    <row r="50" spans="22:33" s="89"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9"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N1:AO149"/>
  <sheetViews>
    <sheetView zoomScalePageLayoutView="0" workbookViewId="0" topLeftCell="A1">
      <selection activeCell="A1" sqref="A1"/>
    </sheetView>
  </sheetViews>
  <sheetFormatPr defaultColWidth="11.00390625" defaultRowHeight="14.25"/>
  <cols>
    <col min="1" max="7" width="11.00390625" style="30" customWidth="1"/>
    <col min="8" max="8" width="1.625" style="30" customWidth="1"/>
    <col min="9" max="14" width="11.00390625" style="30" customWidth="1"/>
    <col min="15" max="15" width="11.00390625" style="89" customWidth="1"/>
    <col min="16" max="16" width="6.875" style="89" bestFit="1" customWidth="1"/>
    <col min="17" max="28" width="11.00390625" style="89" customWidth="1"/>
    <col min="29" max="16384" width="11.00390625" style="30" customWidth="1"/>
  </cols>
  <sheetData>
    <row r="1" spans="14:41" ht="14.25">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row>
    <row r="2" spans="14:41" ht="14.25">
      <c r="N2" s="307"/>
      <c r="O2" s="258"/>
      <c r="P2" s="258"/>
      <c r="Q2" s="258" t="s">
        <v>32</v>
      </c>
      <c r="R2" s="258"/>
      <c r="S2" s="258"/>
      <c r="T2" s="258"/>
      <c r="U2" s="258"/>
      <c r="V2" s="258"/>
      <c r="W2" s="258"/>
      <c r="X2" s="258"/>
      <c r="Y2" s="258"/>
      <c r="Z2" s="258"/>
      <c r="AA2" s="258"/>
      <c r="AB2" s="258"/>
      <c r="AC2" s="258"/>
      <c r="AD2" s="258"/>
      <c r="AE2" s="307"/>
      <c r="AF2" s="307"/>
      <c r="AG2" s="307"/>
      <c r="AH2" s="307"/>
      <c r="AI2" s="307"/>
      <c r="AJ2" s="307"/>
      <c r="AK2" s="307"/>
      <c r="AL2" s="307"/>
      <c r="AM2" s="307"/>
      <c r="AN2" s="307"/>
      <c r="AO2" s="307"/>
    </row>
    <row r="3" spans="14:41" ht="14.25">
      <c r="N3" s="307"/>
      <c r="O3" s="258"/>
      <c r="P3" s="258"/>
      <c r="Q3" s="258" t="s">
        <v>20</v>
      </c>
      <c r="R3" s="258" t="s">
        <v>21</v>
      </c>
      <c r="S3" s="258" t="s">
        <v>22</v>
      </c>
      <c r="T3" s="258" t="s">
        <v>23</v>
      </c>
      <c r="U3" s="258" t="s">
        <v>24</v>
      </c>
      <c r="V3" s="258" t="s">
        <v>25</v>
      </c>
      <c r="W3" s="258" t="s">
        <v>26</v>
      </c>
      <c r="X3" s="258" t="s">
        <v>27</v>
      </c>
      <c r="Y3" s="258" t="s">
        <v>28</v>
      </c>
      <c r="Z3" s="258" t="s">
        <v>29</v>
      </c>
      <c r="AA3" s="258" t="s">
        <v>30</v>
      </c>
      <c r="AB3" s="258" t="s">
        <v>31</v>
      </c>
      <c r="AC3" s="258"/>
      <c r="AD3" s="258"/>
      <c r="AE3" s="307"/>
      <c r="AF3" s="307"/>
      <c r="AG3" s="307"/>
      <c r="AH3" s="307"/>
      <c r="AI3" s="307"/>
      <c r="AJ3" s="307"/>
      <c r="AK3" s="307"/>
      <c r="AL3" s="307"/>
      <c r="AM3" s="307"/>
      <c r="AN3" s="307"/>
      <c r="AO3" s="307"/>
    </row>
    <row r="4" spans="14:41" ht="14.25">
      <c r="N4" s="307"/>
      <c r="O4" s="258" t="s">
        <v>36</v>
      </c>
      <c r="P4" s="258">
        <v>2009</v>
      </c>
      <c r="Q4" s="259">
        <v>14.96895</v>
      </c>
      <c r="R4" s="259">
        <v>18.852096</v>
      </c>
      <c r="S4" s="259">
        <v>22.431362</v>
      </c>
      <c r="T4" s="259">
        <v>22.457754</v>
      </c>
      <c r="U4" s="259">
        <v>21.414444</v>
      </c>
      <c r="V4" s="259">
        <v>17.678349</v>
      </c>
      <c r="W4" s="259">
        <v>20.223638</v>
      </c>
      <c r="X4" s="259">
        <v>31.671548</v>
      </c>
      <c r="Y4" s="259">
        <v>25.104729</v>
      </c>
      <c r="Z4" s="259">
        <v>26.39087</v>
      </c>
      <c r="AA4" s="259">
        <v>32.376876</v>
      </c>
      <c r="AB4" s="259">
        <v>36.049037</v>
      </c>
      <c r="AC4" s="258"/>
      <c r="AD4" s="258"/>
      <c r="AE4" s="307"/>
      <c r="AF4" s="307"/>
      <c r="AG4" s="307"/>
      <c r="AH4" s="307"/>
      <c r="AI4" s="307"/>
      <c r="AJ4" s="307"/>
      <c r="AK4" s="307"/>
      <c r="AL4" s="307"/>
      <c r="AM4" s="307"/>
      <c r="AN4" s="307"/>
      <c r="AO4" s="307"/>
    </row>
    <row r="5" spans="14:41" ht="14.25">
      <c r="N5" s="307"/>
      <c r="O5" s="258" t="s">
        <v>36</v>
      </c>
      <c r="P5" s="258">
        <v>2010</v>
      </c>
      <c r="Q5" s="259">
        <v>25.67394</v>
      </c>
      <c r="R5" s="259">
        <v>38.562138</v>
      </c>
      <c r="S5" s="259">
        <v>28.312339</v>
      </c>
      <c r="T5" s="259">
        <v>28.687036</v>
      </c>
      <c r="U5" s="259">
        <v>22.163762</v>
      </c>
      <c r="V5" s="259">
        <v>15.685329</v>
      </c>
      <c r="W5" s="259">
        <v>17.30459</v>
      </c>
      <c r="X5" s="259">
        <v>20.033513</v>
      </c>
      <c r="Y5" s="259">
        <v>21.60666</v>
      </c>
      <c r="Z5" s="259">
        <v>24.549099</v>
      </c>
      <c r="AA5" s="259">
        <v>21.493321</v>
      </c>
      <c r="AB5" s="259">
        <v>26.852728</v>
      </c>
      <c r="AC5" s="258"/>
      <c r="AD5" s="258"/>
      <c r="AE5" s="307"/>
      <c r="AF5" s="307"/>
      <c r="AG5" s="307"/>
      <c r="AH5" s="307"/>
      <c r="AI5" s="307"/>
      <c r="AJ5" s="307"/>
      <c r="AK5" s="307"/>
      <c r="AL5" s="307"/>
      <c r="AM5" s="307"/>
      <c r="AN5" s="307"/>
      <c r="AO5" s="307"/>
    </row>
    <row r="6" spans="14:41" ht="14.25">
      <c r="N6" s="307"/>
      <c r="O6" s="258" t="s">
        <v>36</v>
      </c>
      <c r="P6" s="258">
        <v>2011</v>
      </c>
      <c r="Q6" s="259">
        <v>15.910937</v>
      </c>
      <c r="R6" s="259">
        <v>16.168987</v>
      </c>
      <c r="S6" s="259">
        <v>16.314374</v>
      </c>
      <c r="T6" s="259">
        <v>10.845896</v>
      </c>
      <c r="U6" s="259">
        <v>12.835717</v>
      </c>
      <c r="V6" s="259">
        <v>12.552058</v>
      </c>
      <c r="W6" s="259">
        <v>12.015444</v>
      </c>
      <c r="X6" s="259">
        <v>20.755624</v>
      </c>
      <c r="Y6" s="259">
        <v>19.939882</v>
      </c>
      <c r="Z6" s="259">
        <v>23.160742</v>
      </c>
      <c r="AA6" s="259">
        <v>21.4892</v>
      </c>
      <c r="AB6" s="259">
        <v>28.1659</v>
      </c>
      <c r="AC6" s="259">
        <f>SUM(Q6:AB6)</f>
        <v>210.154761</v>
      </c>
      <c r="AD6" s="258"/>
      <c r="AE6" s="307"/>
      <c r="AF6" s="307"/>
      <c r="AG6" s="307"/>
      <c r="AH6" s="307"/>
      <c r="AI6" s="307"/>
      <c r="AJ6" s="307"/>
      <c r="AK6" s="307"/>
      <c r="AL6" s="307"/>
      <c r="AM6" s="307"/>
      <c r="AN6" s="307"/>
      <c r="AO6" s="307"/>
    </row>
    <row r="7" spans="14:41" ht="14.25">
      <c r="N7" s="307"/>
      <c r="O7" s="258" t="s">
        <v>36</v>
      </c>
      <c r="P7" s="258">
        <v>2012</v>
      </c>
      <c r="Q7" s="259">
        <v>27.922406</v>
      </c>
      <c r="R7" s="259">
        <v>22.511683</v>
      </c>
      <c r="S7" s="259">
        <v>23.087792</v>
      </c>
      <c r="T7" s="259">
        <v>22.876887</v>
      </c>
      <c r="U7" s="259">
        <v>16.567141</v>
      </c>
      <c r="V7" s="259">
        <v>17.291431</v>
      </c>
      <c r="W7" s="259">
        <v>14.09379</v>
      </c>
      <c r="X7" s="259"/>
      <c r="Y7" s="259"/>
      <c r="Z7" s="259"/>
      <c r="AA7" s="259"/>
      <c r="AB7" s="259"/>
      <c r="AC7" s="259"/>
      <c r="AD7" s="258"/>
      <c r="AE7" s="307"/>
      <c r="AF7" s="307"/>
      <c r="AG7" s="307"/>
      <c r="AH7" s="307"/>
      <c r="AI7" s="307"/>
      <c r="AJ7" s="307"/>
      <c r="AK7" s="307"/>
      <c r="AL7" s="307"/>
      <c r="AM7" s="307"/>
      <c r="AN7" s="307"/>
      <c r="AO7" s="307"/>
    </row>
    <row r="8" spans="14:41" ht="14.25">
      <c r="N8" s="307"/>
      <c r="O8" s="258" t="s">
        <v>37</v>
      </c>
      <c r="P8" s="258">
        <v>2009</v>
      </c>
      <c r="Q8" s="259">
        <v>13.384342</v>
      </c>
      <c r="R8" s="259">
        <v>15.678588</v>
      </c>
      <c r="S8" s="259">
        <v>17.378714</v>
      </c>
      <c r="T8" s="259">
        <v>17.205691</v>
      </c>
      <c r="U8" s="259">
        <v>16.917663</v>
      </c>
      <c r="V8" s="259">
        <v>14.418303</v>
      </c>
      <c r="W8" s="259">
        <v>14.931202</v>
      </c>
      <c r="X8" s="259">
        <v>22.416735</v>
      </c>
      <c r="Y8" s="259">
        <v>17.247929</v>
      </c>
      <c r="Z8" s="259">
        <v>17.541607</v>
      </c>
      <c r="AA8" s="259">
        <v>21.964699</v>
      </c>
      <c r="AB8" s="259">
        <v>22.12552</v>
      </c>
      <c r="AC8" s="258"/>
      <c r="AD8" s="258"/>
      <c r="AE8" s="307"/>
      <c r="AF8" s="307"/>
      <c r="AG8" s="307"/>
      <c r="AH8" s="307"/>
      <c r="AI8" s="307"/>
      <c r="AJ8" s="307"/>
      <c r="AK8" s="307"/>
      <c r="AL8" s="307"/>
      <c r="AM8" s="307"/>
      <c r="AN8" s="307"/>
      <c r="AO8" s="307"/>
    </row>
    <row r="9" spans="14:41" ht="14.25">
      <c r="N9" s="307"/>
      <c r="O9" s="258" t="s">
        <v>37</v>
      </c>
      <c r="P9" s="258">
        <v>2010</v>
      </c>
      <c r="Q9" s="259">
        <v>17.28542</v>
      </c>
      <c r="R9" s="259">
        <v>27.124827</v>
      </c>
      <c r="S9" s="259">
        <v>20.128148</v>
      </c>
      <c r="T9" s="259">
        <v>20.906231</v>
      </c>
      <c r="U9" s="259">
        <v>19.349125</v>
      </c>
      <c r="V9" s="259">
        <v>14.827993</v>
      </c>
      <c r="W9" s="259">
        <v>15.793384</v>
      </c>
      <c r="X9" s="259">
        <v>18.296516</v>
      </c>
      <c r="Y9" s="259">
        <v>19.218446</v>
      </c>
      <c r="Z9" s="259">
        <v>22.559501</v>
      </c>
      <c r="AA9" s="259">
        <v>20.188305</v>
      </c>
      <c r="AB9" s="259">
        <v>27.577481</v>
      </c>
      <c r="AC9" s="258"/>
      <c r="AD9" s="258"/>
      <c r="AE9" s="307"/>
      <c r="AF9" s="307"/>
      <c r="AG9" s="307"/>
      <c r="AH9" s="307"/>
      <c r="AI9" s="307"/>
      <c r="AJ9" s="307"/>
      <c r="AK9" s="307"/>
      <c r="AL9" s="307"/>
      <c r="AM9" s="307"/>
      <c r="AN9" s="307"/>
      <c r="AO9" s="307"/>
    </row>
    <row r="10" spans="14:41" ht="14.25">
      <c r="N10" s="307"/>
      <c r="O10" s="258" t="s">
        <v>37</v>
      </c>
      <c r="P10" s="258">
        <v>2011</v>
      </c>
      <c r="Q10" s="259">
        <v>15.71898</v>
      </c>
      <c r="R10" s="259">
        <v>15.385627</v>
      </c>
      <c r="S10" s="259">
        <v>18.298686</v>
      </c>
      <c r="T10" s="259">
        <v>13.754424</v>
      </c>
      <c r="U10" s="259">
        <v>16.755897</v>
      </c>
      <c r="V10" s="259">
        <v>16.371628</v>
      </c>
      <c r="W10" s="259">
        <v>15.090611</v>
      </c>
      <c r="X10" s="259">
        <v>25.247621</v>
      </c>
      <c r="Y10" s="259">
        <v>22.260161</v>
      </c>
      <c r="Z10" s="259">
        <v>27.14351</v>
      </c>
      <c r="AA10" s="259">
        <v>25.8135</v>
      </c>
      <c r="AB10" s="259">
        <v>33.401199999999996</v>
      </c>
      <c r="AC10" s="259">
        <f>SUM(Q10:AB10)</f>
        <v>245.241845</v>
      </c>
      <c r="AD10" s="258"/>
      <c r="AE10" s="307"/>
      <c r="AF10" s="307"/>
      <c r="AG10" s="307"/>
      <c r="AH10" s="307"/>
      <c r="AI10" s="307"/>
      <c r="AJ10" s="307"/>
      <c r="AK10" s="307"/>
      <c r="AL10" s="307"/>
      <c r="AM10" s="307"/>
      <c r="AN10" s="307"/>
      <c r="AO10" s="307"/>
    </row>
    <row r="11" spans="14:41" ht="14.25">
      <c r="N11" s="307"/>
      <c r="O11" s="258" t="s">
        <v>37</v>
      </c>
      <c r="P11" s="258">
        <v>2012</v>
      </c>
      <c r="Q11" s="259">
        <v>35.230023</v>
      </c>
      <c r="R11" s="259">
        <v>25.563029</v>
      </c>
      <c r="S11" s="259">
        <v>26.971621</v>
      </c>
      <c r="T11" s="259">
        <v>27.916299</v>
      </c>
      <c r="U11" s="259">
        <v>21.710452</v>
      </c>
      <c r="V11" s="259">
        <v>22.168013</v>
      </c>
      <c r="W11" s="259">
        <v>18.036404</v>
      </c>
      <c r="X11" s="259"/>
      <c r="Y11" s="259"/>
      <c r="Z11" s="259"/>
      <c r="AA11" s="259"/>
      <c r="AB11" s="259"/>
      <c r="AC11" s="259"/>
      <c r="AD11" s="258"/>
      <c r="AE11" s="307"/>
      <c r="AF11" s="307"/>
      <c r="AG11" s="307"/>
      <c r="AH11" s="307"/>
      <c r="AI11" s="307"/>
      <c r="AJ11" s="307"/>
      <c r="AK11" s="307"/>
      <c r="AL11" s="307"/>
      <c r="AM11" s="307"/>
      <c r="AN11" s="307"/>
      <c r="AO11" s="307"/>
    </row>
    <row r="12" spans="14:41" ht="14.25">
      <c r="N12" s="307"/>
      <c r="O12" s="258"/>
      <c r="P12" s="258"/>
      <c r="Q12" s="259"/>
      <c r="R12" s="259"/>
      <c r="S12" s="259"/>
      <c r="T12" s="259"/>
      <c r="U12" s="259"/>
      <c r="V12" s="425"/>
      <c r="W12" s="259"/>
      <c r="X12" s="259"/>
      <c r="Y12" s="259"/>
      <c r="Z12" s="259"/>
      <c r="AA12" s="259"/>
      <c r="AB12" s="259"/>
      <c r="AC12" s="258"/>
      <c r="AD12" s="258"/>
      <c r="AE12" s="307"/>
      <c r="AF12" s="307"/>
      <c r="AG12" s="307"/>
      <c r="AH12" s="307"/>
      <c r="AI12" s="307"/>
      <c r="AJ12" s="307"/>
      <c r="AK12" s="307"/>
      <c r="AL12" s="307"/>
      <c r="AM12" s="307"/>
      <c r="AN12" s="307"/>
      <c r="AO12" s="307"/>
    </row>
    <row r="13" spans="14:41" ht="14.25">
      <c r="N13" s="307"/>
      <c r="O13" s="258"/>
      <c r="P13" s="258"/>
      <c r="Q13" s="258" t="s">
        <v>34</v>
      </c>
      <c r="R13" s="258"/>
      <c r="S13" s="258"/>
      <c r="T13" s="258"/>
      <c r="U13" s="258"/>
      <c r="V13" s="426"/>
      <c r="W13" s="258"/>
      <c r="X13" s="258"/>
      <c r="Y13" s="258"/>
      <c r="Z13" s="258"/>
      <c r="AA13" s="258"/>
      <c r="AB13" s="258"/>
      <c r="AC13" s="258"/>
      <c r="AD13" s="258"/>
      <c r="AE13" s="307"/>
      <c r="AF13" s="307"/>
      <c r="AG13" s="307"/>
      <c r="AH13" s="307"/>
      <c r="AI13" s="307"/>
      <c r="AJ13" s="307"/>
      <c r="AK13" s="307"/>
      <c r="AL13" s="307"/>
      <c r="AM13" s="307"/>
      <c r="AN13" s="307"/>
      <c r="AO13" s="307"/>
    </row>
    <row r="14" spans="14:41" ht="14.25">
      <c r="N14" s="307"/>
      <c r="O14" s="258"/>
      <c r="P14" s="258"/>
      <c r="Q14" s="258" t="s">
        <v>14</v>
      </c>
      <c r="R14" s="258"/>
      <c r="S14" s="258"/>
      <c r="T14" s="258"/>
      <c r="U14" s="258"/>
      <c r="V14" s="258"/>
      <c r="W14" s="258"/>
      <c r="X14" s="258"/>
      <c r="Y14" s="258"/>
      <c r="Z14" s="258"/>
      <c r="AA14" s="258"/>
      <c r="AB14" s="258"/>
      <c r="AC14" s="258"/>
      <c r="AD14" s="258"/>
      <c r="AE14" s="307"/>
      <c r="AF14" s="307"/>
      <c r="AG14" s="307"/>
      <c r="AH14" s="307"/>
      <c r="AI14" s="307"/>
      <c r="AJ14" s="307"/>
      <c r="AK14" s="307"/>
      <c r="AL14" s="307"/>
      <c r="AM14" s="307"/>
      <c r="AN14" s="307"/>
      <c r="AO14" s="307"/>
    </row>
    <row r="15" spans="14:41" ht="14.25">
      <c r="N15" s="307"/>
      <c r="O15" s="258"/>
      <c r="P15" s="258"/>
      <c r="Q15" s="258" t="s">
        <v>20</v>
      </c>
      <c r="R15" s="258" t="s">
        <v>21</v>
      </c>
      <c r="S15" s="258" t="s">
        <v>22</v>
      </c>
      <c r="T15" s="258" t="s">
        <v>23</v>
      </c>
      <c r="U15" s="258" t="s">
        <v>24</v>
      </c>
      <c r="V15" s="258" t="s">
        <v>25</v>
      </c>
      <c r="W15" s="258" t="s">
        <v>26</v>
      </c>
      <c r="X15" s="258" t="s">
        <v>27</v>
      </c>
      <c r="Y15" s="258" t="s">
        <v>28</v>
      </c>
      <c r="Z15" s="258" t="s">
        <v>29</v>
      </c>
      <c r="AA15" s="258" t="s">
        <v>30</v>
      </c>
      <c r="AB15" s="258" t="s">
        <v>31</v>
      </c>
      <c r="AC15" s="258"/>
      <c r="AD15" s="258"/>
      <c r="AE15" s="307"/>
      <c r="AF15" s="307"/>
      <c r="AG15" s="307"/>
      <c r="AH15" s="307"/>
      <c r="AI15" s="307"/>
      <c r="AJ15" s="307"/>
      <c r="AK15" s="307"/>
      <c r="AL15" s="307"/>
      <c r="AM15" s="307"/>
      <c r="AN15" s="307"/>
      <c r="AO15" s="307"/>
    </row>
    <row r="16" spans="14:41" ht="14.25">
      <c r="N16" s="307"/>
      <c r="O16" s="258"/>
      <c r="P16" s="258">
        <v>2009</v>
      </c>
      <c r="Q16" s="425">
        <v>0.8941403371645974</v>
      </c>
      <c r="R16" s="425">
        <v>0.8316628559498106</v>
      </c>
      <c r="S16" s="425">
        <v>0.7747507262376666</v>
      </c>
      <c r="T16" s="425">
        <v>0.766135874495731</v>
      </c>
      <c r="U16" s="425">
        <v>0.7900117789656366</v>
      </c>
      <c r="V16" s="425">
        <v>0.8155910373757187</v>
      </c>
      <c r="W16" s="425">
        <v>0.7383044534321669</v>
      </c>
      <c r="X16" s="425">
        <v>0.7077877911114416</v>
      </c>
      <c r="Y16" s="425">
        <v>0.6870390435204459</v>
      </c>
      <c r="Z16" s="425">
        <v>0.6646846807248112</v>
      </c>
      <c r="AA16" s="425">
        <v>0.6784069902235162</v>
      </c>
      <c r="AB16" s="425">
        <v>0.6137617490309104</v>
      </c>
      <c r="AC16" s="258"/>
      <c r="AD16" s="258"/>
      <c r="AE16" s="307"/>
      <c r="AF16" s="307"/>
      <c r="AG16" s="307"/>
      <c r="AH16" s="307"/>
      <c r="AI16" s="307"/>
      <c r="AJ16" s="307"/>
      <c r="AK16" s="307"/>
      <c r="AL16" s="307"/>
      <c r="AM16" s="307"/>
      <c r="AN16" s="307"/>
      <c r="AO16" s="307"/>
    </row>
    <row r="17" spans="14:41" s="89" customFormat="1" ht="14.25">
      <c r="N17" s="307"/>
      <c r="O17" s="258"/>
      <c r="P17" s="258">
        <v>2010</v>
      </c>
      <c r="Q17" s="425">
        <v>0.6732671339108839</v>
      </c>
      <c r="R17" s="425">
        <v>0.7034056825376228</v>
      </c>
      <c r="S17" s="425">
        <v>0.7109320074190973</v>
      </c>
      <c r="T17" s="425">
        <v>0.728769294952605</v>
      </c>
      <c r="U17" s="425">
        <v>0.8730072539129414</v>
      </c>
      <c r="V17" s="425">
        <v>0.9453415353927227</v>
      </c>
      <c r="W17" s="425">
        <v>0.9126702221780463</v>
      </c>
      <c r="X17" s="425">
        <v>0.9132954365018258</v>
      </c>
      <c r="Y17" s="425">
        <v>0.8894686175466268</v>
      </c>
      <c r="Z17" s="425">
        <v>0.9189543371836173</v>
      </c>
      <c r="AA17" s="425">
        <v>0.9392827195015604</v>
      </c>
      <c r="AB17" s="425">
        <v>1.0269899207261177</v>
      </c>
      <c r="AC17" s="258"/>
      <c r="AD17" s="259"/>
      <c r="AE17" s="308"/>
      <c r="AF17" s="308"/>
      <c r="AG17" s="308"/>
      <c r="AH17" s="307"/>
      <c r="AI17" s="307"/>
      <c r="AJ17" s="307"/>
      <c r="AK17" s="307"/>
      <c r="AL17" s="307"/>
      <c r="AM17" s="307"/>
      <c r="AN17" s="307"/>
      <c r="AO17" s="307"/>
    </row>
    <row r="18" spans="14:41" ht="14.25">
      <c r="N18" s="307"/>
      <c r="O18" s="258"/>
      <c r="P18" s="258">
        <v>2011</v>
      </c>
      <c r="Q18" s="425">
        <v>0.987935531389509</v>
      </c>
      <c r="R18" s="425">
        <v>0.9515516958483545</v>
      </c>
      <c r="S18" s="425">
        <v>1.1216296745434424</v>
      </c>
      <c r="T18" s="425">
        <v>1.2681685312121747</v>
      </c>
      <c r="U18" s="425">
        <v>1.3054118441533107</v>
      </c>
      <c r="V18" s="425">
        <v>1.304298307098326</v>
      </c>
      <c r="W18" s="425">
        <v>1.2559345289279364</v>
      </c>
      <c r="X18" s="425">
        <v>1.216423124643229</v>
      </c>
      <c r="Y18" s="425">
        <v>1.1163637277291811</v>
      </c>
      <c r="Z18" s="425">
        <v>1.1719620209058932</v>
      </c>
      <c r="AA18" s="425">
        <v>1.2012313161960426</v>
      </c>
      <c r="AB18" s="425">
        <v>1.185873698337351</v>
      </c>
      <c r="AC18" s="258"/>
      <c r="AD18" s="258"/>
      <c r="AE18" s="307"/>
      <c r="AF18" s="307"/>
      <c r="AG18" s="307"/>
      <c r="AH18" s="307"/>
      <c r="AI18" s="307"/>
      <c r="AJ18" s="307"/>
      <c r="AK18" s="307"/>
      <c r="AL18" s="307"/>
      <c r="AM18" s="307"/>
      <c r="AN18" s="307"/>
      <c r="AO18" s="307"/>
    </row>
    <row r="19" spans="14:41" ht="14.25">
      <c r="N19" s="307"/>
      <c r="O19" s="258"/>
      <c r="P19" s="258">
        <v>2012</v>
      </c>
      <c r="Q19" s="425">
        <v>1.261711580298632</v>
      </c>
      <c r="R19" s="425">
        <v>1.1355449967912217</v>
      </c>
      <c r="S19" s="425">
        <v>1.168220027276753</v>
      </c>
      <c r="T19" s="425">
        <v>1.220283992310667</v>
      </c>
      <c r="U19" s="425">
        <v>1.3104525397592741</v>
      </c>
      <c r="V19" s="425">
        <v>1.2820230436682771</v>
      </c>
      <c r="W19" s="425">
        <v>1.2797412193597322</v>
      </c>
      <c r="X19" s="425"/>
      <c r="Y19" s="425"/>
      <c r="Z19" s="425"/>
      <c r="AA19" s="425"/>
      <c r="AB19" s="425"/>
      <c r="AC19" s="259"/>
      <c r="AD19" s="258"/>
      <c r="AE19" s="307"/>
      <c r="AF19" s="307"/>
      <c r="AG19" s="307"/>
      <c r="AH19" s="307"/>
      <c r="AI19" s="307"/>
      <c r="AJ19" s="307"/>
      <c r="AK19" s="307"/>
      <c r="AL19" s="307"/>
      <c r="AM19" s="307"/>
      <c r="AN19" s="307"/>
      <c r="AO19" s="307"/>
    </row>
    <row r="20" spans="14:41" ht="14.25">
      <c r="N20" s="307"/>
      <c r="O20" s="258"/>
      <c r="P20" s="258"/>
      <c r="Q20" s="258"/>
      <c r="R20" s="258"/>
      <c r="S20" s="258"/>
      <c r="T20" s="258"/>
      <c r="U20" s="258"/>
      <c r="V20" s="258"/>
      <c r="W20" s="258"/>
      <c r="X20" s="258"/>
      <c r="Y20" s="258"/>
      <c r="Z20" s="258"/>
      <c r="AA20" s="258"/>
      <c r="AB20" s="258"/>
      <c r="AC20" s="258"/>
      <c r="AD20" s="258"/>
      <c r="AE20" s="307"/>
      <c r="AF20" s="307"/>
      <c r="AG20" s="307"/>
      <c r="AH20" s="307"/>
      <c r="AI20" s="307"/>
      <c r="AJ20" s="307"/>
      <c r="AK20" s="307"/>
      <c r="AL20" s="307"/>
      <c r="AM20" s="307"/>
      <c r="AN20" s="307"/>
      <c r="AO20" s="307"/>
    </row>
    <row r="21" spans="14:41" ht="14.25">
      <c r="N21" s="307"/>
      <c r="O21" s="258"/>
      <c r="P21" s="258"/>
      <c r="Q21" s="258" t="s">
        <v>14</v>
      </c>
      <c r="R21" s="258"/>
      <c r="S21" s="258"/>
      <c r="T21" s="258"/>
      <c r="U21" s="258"/>
      <c r="V21" s="258"/>
      <c r="W21" s="258"/>
      <c r="X21" s="258"/>
      <c r="Y21" s="258"/>
      <c r="Z21" s="258"/>
      <c r="AA21" s="258"/>
      <c r="AB21" s="258"/>
      <c r="AC21" s="258"/>
      <c r="AD21" s="258"/>
      <c r="AE21" s="307"/>
      <c r="AF21" s="307"/>
      <c r="AG21" s="307"/>
      <c r="AH21" s="307"/>
      <c r="AI21" s="307"/>
      <c r="AJ21" s="307"/>
      <c r="AK21" s="307"/>
      <c r="AL21" s="307"/>
      <c r="AM21" s="307"/>
      <c r="AN21" s="307"/>
      <c r="AO21" s="307"/>
    </row>
    <row r="22" spans="14:41" ht="14.25">
      <c r="N22" s="307"/>
      <c r="O22" s="258"/>
      <c r="P22" s="258"/>
      <c r="Q22" s="258" t="s">
        <v>20</v>
      </c>
      <c r="R22" s="258" t="s">
        <v>21</v>
      </c>
      <c r="S22" s="258" t="s">
        <v>22</v>
      </c>
      <c r="T22" s="258" t="s">
        <v>23</v>
      </c>
      <c r="U22" s="258" t="s">
        <v>24</v>
      </c>
      <c r="V22" s="258" t="s">
        <v>25</v>
      </c>
      <c r="W22" s="258" t="s">
        <v>26</v>
      </c>
      <c r="X22" s="258" t="s">
        <v>27</v>
      </c>
      <c r="Y22" s="258" t="s">
        <v>28</v>
      </c>
      <c r="Z22" s="258" t="s">
        <v>29</v>
      </c>
      <c r="AA22" s="258" t="s">
        <v>30</v>
      </c>
      <c r="AB22" s="258" t="s">
        <v>31</v>
      </c>
      <c r="AC22" s="258"/>
      <c r="AD22" s="258"/>
      <c r="AE22" s="307"/>
      <c r="AF22" s="307"/>
      <c r="AG22" s="307"/>
      <c r="AH22" s="307"/>
      <c r="AI22" s="307"/>
      <c r="AJ22" s="307"/>
      <c r="AK22" s="307"/>
      <c r="AL22" s="307"/>
      <c r="AM22" s="307"/>
      <c r="AN22" s="307"/>
      <c r="AO22" s="307"/>
    </row>
    <row r="23" spans="14:41" ht="14.25">
      <c r="N23" s="307"/>
      <c r="O23" s="258"/>
      <c r="P23" s="258">
        <v>2009</v>
      </c>
      <c r="Q23" s="426">
        <v>557.0583714569158</v>
      </c>
      <c r="R23" s="426">
        <v>503.98769070558524</v>
      </c>
      <c r="S23" s="426">
        <v>459.37294810809965</v>
      </c>
      <c r="T23" s="426">
        <v>446.7951192884203</v>
      </c>
      <c r="U23" s="426">
        <v>446.92546359643995</v>
      </c>
      <c r="V23" s="426">
        <v>451.08709095176255</v>
      </c>
      <c r="W23" s="426">
        <v>398.9944927238116</v>
      </c>
      <c r="X23" s="426">
        <v>387.0749872030252</v>
      </c>
      <c r="Y23" s="426">
        <v>377.23252762577124</v>
      </c>
      <c r="Z23" s="426">
        <v>362.80483928002377</v>
      </c>
      <c r="AA23" s="426">
        <v>344.48150149569705</v>
      </c>
      <c r="AB23" s="426">
        <v>307.77082905155004</v>
      </c>
      <c r="AC23" s="258"/>
      <c r="AD23" s="258"/>
      <c r="AE23" s="307"/>
      <c r="AF23" s="307"/>
      <c r="AG23" s="307"/>
      <c r="AH23" s="307"/>
      <c r="AI23" s="307"/>
      <c r="AJ23" s="307"/>
      <c r="AK23" s="307"/>
      <c r="AL23" s="307"/>
      <c r="AM23" s="307"/>
      <c r="AN23" s="307"/>
      <c r="AO23" s="307"/>
    </row>
    <row r="24" spans="14:41" ht="14.25">
      <c r="N24" s="307"/>
      <c r="O24" s="258"/>
      <c r="P24" s="258">
        <v>2010</v>
      </c>
      <c r="Q24" s="426">
        <v>337.07792326382315</v>
      </c>
      <c r="R24" s="426">
        <v>374.6057302922364</v>
      </c>
      <c r="S24" s="426">
        <v>371.93118900137495</v>
      </c>
      <c r="T24" s="426">
        <v>379.41187033822524</v>
      </c>
      <c r="U24" s="426">
        <v>465.4961978589195</v>
      </c>
      <c r="V24" s="426">
        <v>507.3364417992125</v>
      </c>
      <c r="W24" s="426">
        <v>485.2850105365108</v>
      </c>
      <c r="X24" s="426">
        <v>465.1596317191099</v>
      </c>
      <c r="Y24" s="426">
        <v>439.33523426480537</v>
      </c>
      <c r="Z24" s="426">
        <v>444.8106573703581</v>
      </c>
      <c r="AA24" s="426">
        <v>453.0348412699926</v>
      </c>
      <c r="AB24" s="426">
        <v>487.59427456234613</v>
      </c>
      <c r="AC24" s="258"/>
      <c r="AD24" s="258"/>
      <c r="AE24" s="307"/>
      <c r="AF24" s="307"/>
      <c r="AG24" s="307"/>
      <c r="AH24" s="307"/>
      <c r="AI24" s="307"/>
      <c r="AJ24" s="307"/>
      <c r="AK24" s="307"/>
      <c r="AL24" s="307"/>
      <c r="AM24" s="307"/>
      <c r="AN24" s="307"/>
      <c r="AO24" s="307"/>
    </row>
    <row r="25" spans="14:41" ht="14.25">
      <c r="N25" s="307"/>
      <c r="O25" s="258"/>
      <c r="P25" s="258">
        <v>2011</v>
      </c>
      <c r="Q25" s="426">
        <v>483.5351664832813</v>
      </c>
      <c r="R25" s="426">
        <v>452.6436261981038</v>
      </c>
      <c r="S25" s="426">
        <v>537.9896733947621</v>
      </c>
      <c r="T25" s="426">
        <v>597.7131921309222</v>
      </c>
      <c r="U25" s="426">
        <v>610.580281865828</v>
      </c>
      <c r="V25" s="426">
        <v>612.2506683350252</v>
      </c>
      <c r="W25" s="426">
        <v>581.4223308218989</v>
      </c>
      <c r="X25" s="426">
        <v>567.8141503522129</v>
      </c>
      <c r="Y25" s="426">
        <v>539.9739714653276</v>
      </c>
      <c r="Z25" s="427">
        <v>599.7398445783817</v>
      </c>
      <c r="AA25" s="426">
        <v>610.7540504067159</v>
      </c>
      <c r="AB25" s="426">
        <v>613.2983005691277</v>
      </c>
      <c r="AC25" s="258"/>
      <c r="AD25" s="258"/>
      <c r="AE25" s="307"/>
      <c r="AF25" s="307"/>
      <c r="AG25" s="307"/>
      <c r="AH25" s="307"/>
      <c r="AI25" s="307"/>
      <c r="AJ25" s="307"/>
      <c r="AK25" s="307"/>
      <c r="AL25" s="307"/>
      <c r="AM25" s="307"/>
      <c r="AN25" s="307"/>
      <c r="AO25" s="307"/>
    </row>
    <row r="26" spans="14:41" ht="14.25">
      <c r="N26" s="307"/>
      <c r="O26" s="258"/>
      <c r="P26" s="258">
        <v>2012</v>
      </c>
      <c r="Q26" s="426">
        <v>632.5464836669162</v>
      </c>
      <c r="R26" s="426">
        <v>546.7535605050053</v>
      </c>
      <c r="S26" s="426">
        <v>567.0540012401358</v>
      </c>
      <c r="T26" s="426">
        <v>593.0580202629842</v>
      </c>
      <c r="U26" s="426">
        <v>651.4128529889375</v>
      </c>
      <c r="V26" s="426">
        <v>648.229311569991</v>
      </c>
      <c r="W26" s="426">
        <v>629.543098039633</v>
      </c>
      <c r="X26" s="426"/>
      <c r="Y26" s="426"/>
      <c r="Z26" s="426"/>
      <c r="AA26" s="426"/>
      <c r="AB26" s="426"/>
      <c r="AC26" s="258"/>
      <c r="AD26" s="258"/>
      <c r="AE26" s="307"/>
      <c r="AF26" s="307"/>
      <c r="AG26" s="307"/>
      <c r="AH26" s="307"/>
      <c r="AI26" s="307"/>
      <c r="AJ26" s="307"/>
      <c r="AK26" s="307"/>
      <c r="AL26" s="307"/>
      <c r="AM26" s="307"/>
      <c r="AN26" s="307"/>
      <c r="AO26" s="307"/>
    </row>
    <row r="27" spans="14:41" ht="14.25">
      <c r="N27" s="307"/>
      <c r="O27" s="258"/>
      <c r="P27" s="258"/>
      <c r="Q27" s="426"/>
      <c r="R27" s="426"/>
      <c r="S27" s="426"/>
      <c r="T27" s="426"/>
      <c r="U27" s="259"/>
      <c r="V27" s="259"/>
      <c r="W27" s="259"/>
      <c r="X27" s="259"/>
      <c r="Y27" s="259"/>
      <c r="Z27" s="259"/>
      <c r="AA27" s="259"/>
      <c r="AB27" s="259"/>
      <c r="AC27" s="258"/>
      <c r="AD27" s="258"/>
      <c r="AE27" s="307"/>
      <c r="AF27" s="307"/>
      <c r="AG27" s="307"/>
      <c r="AH27" s="307"/>
      <c r="AI27" s="307"/>
      <c r="AJ27" s="307"/>
      <c r="AK27" s="307"/>
      <c r="AL27" s="307"/>
      <c r="AM27" s="307"/>
      <c r="AN27" s="307"/>
      <c r="AO27" s="307"/>
    </row>
    <row r="28" spans="14:41" ht="14.25">
      <c r="N28" s="307"/>
      <c r="O28" s="258"/>
      <c r="P28" s="258"/>
      <c r="Q28" s="259"/>
      <c r="R28" s="259"/>
      <c r="S28" s="259"/>
      <c r="T28" s="259"/>
      <c r="U28" s="259"/>
      <c r="V28" s="259"/>
      <c r="W28" s="259"/>
      <c r="X28" s="259"/>
      <c r="Y28" s="259"/>
      <c r="Z28" s="259"/>
      <c r="AA28" s="259"/>
      <c r="AB28" s="259"/>
      <c r="AC28" s="258"/>
      <c r="AD28" s="258"/>
      <c r="AE28" s="307"/>
      <c r="AF28" s="307"/>
      <c r="AG28" s="307"/>
      <c r="AH28" s="307"/>
      <c r="AI28" s="307"/>
      <c r="AJ28" s="307"/>
      <c r="AK28" s="307"/>
      <c r="AL28" s="307"/>
      <c r="AM28" s="307"/>
      <c r="AN28" s="307"/>
      <c r="AO28" s="307"/>
    </row>
    <row r="29" spans="14:41" ht="14.25">
      <c r="N29" s="307"/>
      <c r="O29" s="258"/>
      <c r="P29" s="258"/>
      <c r="Q29" s="428"/>
      <c r="R29" s="428"/>
      <c r="S29" s="428"/>
      <c r="T29" s="428"/>
      <c r="U29" s="428"/>
      <c r="V29" s="428"/>
      <c r="W29" s="428"/>
      <c r="X29" s="428"/>
      <c r="Y29" s="428"/>
      <c r="Z29" s="428"/>
      <c r="AA29" s="428"/>
      <c r="AB29" s="428"/>
      <c r="AC29" s="258"/>
      <c r="AD29" s="258"/>
      <c r="AE29" s="307"/>
      <c r="AF29" s="307"/>
      <c r="AG29" s="307"/>
      <c r="AH29" s="307"/>
      <c r="AI29" s="307"/>
      <c r="AJ29" s="307"/>
      <c r="AK29" s="307"/>
      <c r="AL29" s="307"/>
      <c r="AM29" s="307"/>
      <c r="AN29" s="307"/>
      <c r="AO29" s="307"/>
    </row>
    <row r="30" spans="14:41" ht="14.25">
      <c r="N30" s="307"/>
      <c r="O30" s="258"/>
      <c r="P30" s="258"/>
      <c r="Q30" s="259"/>
      <c r="R30" s="259"/>
      <c r="S30" s="259"/>
      <c r="T30" s="259"/>
      <c r="U30" s="259"/>
      <c r="V30" s="259"/>
      <c r="W30" s="259"/>
      <c r="X30" s="259"/>
      <c r="Y30" s="259"/>
      <c r="Z30" s="259"/>
      <c r="AA30" s="259"/>
      <c r="AB30" s="259"/>
      <c r="AC30" s="258"/>
      <c r="AD30" s="258"/>
      <c r="AE30" s="307"/>
      <c r="AF30" s="307"/>
      <c r="AG30" s="307"/>
      <c r="AH30" s="307"/>
      <c r="AI30" s="307"/>
      <c r="AJ30" s="307"/>
      <c r="AK30" s="307"/>
      <c r="AL30" s="307"/>
      <c r="AM30" s="307"/>
      <c r="AN30" s="307"/>
      <c r="AO30" s="307"/>
    </row>
    <row r="31" spans="15:31" ht="14.25">
      <c r="O31" s="258"/>
      <c r="P31" s="258"/>
      <c r="Q31" s="259"/>
      <c r="R31" s="259"/>
      <c r="S31" s="259"/>
      <c r="T31" s="259"/>
      <c r="U31" s="2"/>
      <c r="V31" s="259"/>
      <c r="W31" s="259"/>
      <c r="X31" s="259"/>
      <c r="Y31" s="259"/>
      <c r="Z31" s="259"/>
      <c r="AA31" s="259"/>
      <c r="AB31" s="259"/>
      <c r="AC31" s="258"/>
      <c r="AD31" s="258"/>
      <c r="AE31" s="258"/>
    </row>
    <row r="32" spans="15:31" ht="14.25">
      <c r="O32" s="258"/>
      <c r="P32" s="258"/>
      <c r="Q32" s="258"/>
      <c r="R32" s="258"/>
      <c r="S32" s="258"/>
      <c r="T32" s="258"/>
      <c r="U32" s="4"/>
      <c r="V32" s="258"/>
      <c r="W32" s="258"/>
      <c r="X32" s="258"/>
      <c r="Y32" s="258"/>
      <c r="Z32" s="258"/>
      <c r="AA32" s="258"/>
      <c r="AB32" s="258"/>
      <c r="AC32" s="258"/>
      <c r="AD32" s="258"/>
      <c r="AE32" s="258"/>
    </row>
    <row r="33" spans="15:31" ht="14.25">
      <c r="O33" s="258"/>
      <c r="P33" s="258"/>
      <c r="Q33" s="258"/>
      <c r="R33" s="258"/>
      <c r="S33" s="258"/>
      <c r="T33" s="258"/>
      <c r="U33" s="1"/>
      <c r="V33" s="258"/>
      <c r="W33" s="258"/>
      <c r="X33" s="258"/>
      <c r="Y33" s="258"/>
      <c r="Z33" s="258"/>
      <c r="AA33" s="258"/>
      <c r="AB33" s="258"/>
      <c r="AC33" s="258"/>
      <c r="AD33" s="258"/>
      <c r="AE33" s="258"/>
    </row>
    <row r="34" spans="15:34" s="89" customFormat="1" ht="14.25">
      <c r="O34" s="258"/>
      <c r="P34" s="258"/>
      <c r="Q34" s="258"/>
      <c r="R34" s="258"/>
      <c r="S34" s="258"/>
      <c r="T34" s="258"/>
      <c r="U34" s="258"/>
      <c r="V34" s="258"/>
      <c r="W34" s="258"/>
      <c r="X34" s="258"/>
      <c r="Y34" s="258"/>
      <c r="Z34" s="258"/>
      <c r="AA34" s="258"/>
      <c r="AB34" s="258"/>
      <c r="AC34" s="258"/>
      <c r="AD34" s="392"/>
      <c r="AE34" s="392"/>
      <c r="AF34" s="195"/>
      <c r="AG34" s="195"/>
      <c r="AH34" s="194"/>
    </row>
    <row r="35" spans="15:34" ht="14.25">
      <c r="O35" s="258"/>
      <c r="P35" s="258"/>
      <c r="Q35" s="258"/>
      <c r="R35" s="258"/>
      <c r="S35" s="258"/>
      <c r="T35" s="258"/>
      <c r="U35" s="258"/>
      <c r="V35" s="258"/>
      <c r="W35" s="258"/>
      <c r="X35" s="258"/>
      <c r="Y35" s="258"/>
      <c r="Z35" s="258"/>
      <c r="AA35" s="258"/>
      <c r="AB35" s="258"/>
      <c r="AC35" s="258"/>
      <c r="AD35" s="393"/>
      <c r="AE35" s="393"/>
      <c r="AF35" s="194"/>
      <c r="AG35" s="194"/>
      <c r="AH35" s="194"/>
    </row>
    <row r="36" spans="15:34" ht="14.25">
      <c r="O36" s="258"/>
      <c r="P36" s="258"/>
      <c r="Q36" s="258"/>
      <c r="R36" s="258"/>
      <c r="S36" s="258"/>
      <c r="T36" s="258"/>
      <c r="U36" s="258"/>
      <c r="V36" s="258"/>
      <c r="W36" s="258"/>
      <c r="X36" s="258"/>
      <c r="Y36" s="258"/>
      <c r="Z36" s="258"/>
      <c r="AA36" s="258"/>
      <c r="AB36" s="258"/>
      <c r="AC36" s="392"/>
      <c r="AD36" s="393"/>
      <c r="AE36" s="393"/>
      <c r="AF36" s="194"/>
      <c r="AG36" s="194"/>
      <c r="AH36" s="194"/>
    </row>
    <row r="37" spans="15:34" ht="14.25">
      <c r="O37" s="258"/>
      <c r="P37" s="393"/>
      <c r="Q37" s="393"/>
      <c r="R37" s="393"/>
      <c r="S37" s="393"/>
      <c r="T37" s="393"/>
      <c r="U37" s="393"/>
      <c r="V37" s="393"/>
      <c r="W37" s="393"/>
      <c r="X37" s="393"/>
      <c r="Y37" s="393"/>
      <c r="Z37" s="393"/>
      <c r="AA37" s="393"/>
      <c r="AB37" s="393"/>
      <c r="AC37" s="393"/>
      <c r="AD37" s="393"/>
      <c r="AE37" s="393"/>
      <c r="AF37" s="194"/>
      <c r="AG37" s="194"/>
      <c r="AH37" s="194"/>
    </row>
    <row r="38" spans="15:34" ht="14.25">
      <c r="O38" s="258"/>
      <c r="P38" s="393"/>
      <c r="Q38" s="393"/>
      <c r="R38" s="393"/>
      <c r="S38" s="393"/>
      <c r="T38" s="393"/>
      <c r="U38" s="393"/>
      <c r="V38" s="393"/>
      <c r="W38" s="393"/>
      <c r="X38" s="393"/>
      <c r="Y38" s="393"/>
      <c r="Z38" s="393"/>
      <c r="AA38" s="393"/>
      <c r="AB38" s="393"/>
      <c r="AC38" s="393"/>
      <c r="AD38" s="393"/>
      <c r="AE38" s="393"/>
      <c r="AF38" s="194"/>
      <c r="AG38" s="194"/>
      <c r="AH38" s="194"/>
    </row>
    <row r="39" spans="15:34" ht="14.25">
      <c r="O39" s="258"/>
      <c r="P39" s="393"/>
      <c r="Q39" s="394"/>
      <c r="R39" s="394"/>
      <c r="S39" s="394"/>
      <c r="T39" s="394"/>
      <c r="U39" s="394"/>
      <c r="V39" s="394"/>
      <c r="W39" s="394"/>
      <c r="X39" s="394"/>
      <c r="Y39" s="394"/>
      <c r="Z39" s="394"/>
      <c r="AA39" s="394"/>
      <c r="AB39" s="394"/>
      <c r="AC39" s="393"/>
      <c r="AD39" s="393"/>
      <c r="AE39" s="393"/>
      <c r="AF39" s="194"/>
      <c r="AG39" s="194"/>
      <c r="AH39" s="194"/>
    </row>
    <row r="40" spans="15:34" ht="14.25">
      <c r="O40" s="258"/>
      <c r="P40" s="393"/>
      <c r="Q40" s="394"/>
      <c r="R40" s="394"/>
      <c r="S40" s="394"/>
      <c r="T40" s="394"/>
      <c r="U40" s="394"/>
      <c r="V40" s="394"/>
      <c r="W40" s="394"/>
      <c r="X40" s="394"/>
      <c r="Y40" s="394"/>
      <c r="Z40" s="394"/>
      <c r="AA40" s="394"/>
      <c r="AB40" s="394"/>
      <c r="AC40" s="393"/>
      <c r="AD40" s="393"/>
      <c r="AE40" s="393"/>
      <c r="AF40" s="194"/>
      <c r="AG40" s="194"/>
      <c r="AH40" s="194"/>
    </row>
    <row r="41" spans="15:34" ht="14.25">
      <c r="O41" s="258"/>
      <c r="P41" s="393"/>
      <c r="Q41" s="394"/>
      <c r="R41" s="394"/>
      <c r="S41" s="394"/>
      <c r="T41" s="394"/>
      <c r="U41" s="394"/>
      <c r="V41" s="394"/>
      <c r="W41" s="394"/>
      <c r="X41" s="394"/>
      <c r="Y41" s="394"/>
      <c r="Z41" s="394"/>
      <c r="AA41" s="394"/>
      <c r="AB41" s="394"/>
      <c r="AC41" s="393"/>
      <c r="AD41" s="393"/>
      <c r="AE41" s="393"/>
      <c r="AF41" s="194"/>
      <c r="AG41" s="194"/>
      <c r="AH41" s="194"/>
    </row>
    <row r="42" spans="15:34" ht="14.25">
      <c r="O42" s="258"/>
      <c r="P42" s="393"/>
      <c r="Q42" s="393"/>
      <c r="R42" s="393"/>
      <c r="S42" s="393"/>
      <c r="T42" s="393"/>
      <c r="U42" s="393"/>
      <c r="V42" s="393"/>
      <c r="W42" s="393"/>
      <c r="X42" s="393"/>
      <c r="Y42" s="393"/>
      <c r="Z42" s="393"/>
      <c r="AA42" s="393"/>
      <c r="AB42" s="393"/>
      <c r="AC42" s="393"/>
      <c r="AD42" s="393"/>
      <c r="AE42" s="393"/>
      <c r="AF42" s="194"/>
      <c r="AG42" s="194"/>
      <c r="AH42" s="194"/>
    </row>
    <row r="43" spans="15:34" ht="14.25">
      <c r="O43" s="258"/>
      <c r="P43" s="393"/>
      <c r="Q43" s="393"/>
      <c r="R43" s="393"/>
      <c r="S43" s="393"/>
      <c r="T43" s="393"/>
      <c r="U43" s="393"/>
      <c r="V43" s="393"/>
      <c r="W43" s="393"/>
      <c r="X43" s="393"/>
      <c r="Y43" s="393"/>
      <c r="Z43" s="393"/>
      <c r="AA43" s="393"/>
      <c r="AB43" s="393"/>
      <c r="AC43" s="393"/>
      <c r="AD43" s="393"/>
      <c r="AE43" s="393"/>
      <c r="AF43" s="194"/>
      <c r="AG43" s="194"/>
      <c r="AH43" s="194"/>
    </row>
    <row r="44" spans="15:34" ht="14.25">
      <c r="O44" s="258"/>
      <c r="P44" s="393"/>
      <c r="Q44" s="393"/>
      <c r="R44" s="393"/>
      <c r="S44" s="393"/>
      <c r="T44" s="393"/>
      <c r="U44" s="393"/>
      <c r="V44" s="393"/>
      <c r="W44" s="393"/>
      <c r="X44" s="393"/>
      <c r="Y44" s="393"/>
      <c r="Z44" s="393"/>
      <c r="AA44" s="393"/>
      <c r="AB44" s="393"/>
      <c r="AC44" s="393"/>
      <c r="AD44" s="393"/>
      <c r="AE44" s="393"/>
      <c r="AF44" s="194"/>
      <c r="AG44" s="194"/>
      <c r="AH44" s="194"/>
    </row>
    <row r="45" spans="15:34" ht="14.25">
      <c r="O45" s="258"/>
      <c r="P45" s="393"/>
      <c r="Q45" s="393"/>
      <c r="R45" s="393"/>
      <c r="S45" s="393"/>
      <c r="T45" s="393"/>
      <c r="U45" s="393"/>
      <c r="V45" s="393"/>
      <c r="W45" s="393"/>
      <c r="X45" s="393"/>
      <c r="Y45" s="393"/>
      <c r="Z45" s="393"/>
      <c r="AA45" s="393"/>
      <c r="AB45" s="393"/>
      <c r="AC45" s="393"/>
      <c r="AD45" s="393"/>
      <c r="AE45" s="393"/>
      <c r="AF45" s="194"/>
      <c r="AG45" s="194"/>
      <c r="AH45" s="194"/>
    </row>
    <row r="46" spans="15:34" ht="14.25">
      <c r="O46" s="258"/>
      <c r="P46" s="393"/>
      <c r="Q46" s="393"/>
      <c r="R46" s="393"/>
      <c r="S46" s="393"/>
      <c r="T46" s="393"/>
      <c r="U46" s="393"/>
      <c r="V46" s="393"/>
      <c r="W46" s="393"/>
      <c r="X46" s="393"/>
      <c r="Y46" s="393"/>
      <c r="Z46" s="393"/>
      <c r="AA46" s="393"/>
      <c r="AB46" s="393"/>
      <c r="AC46" s="393"/>
      <c r="AD46" s="393"/>
      <c r="AE46" s="393"/>
      <c r="AF46" s="194"/>
      <c r="AG46" s="194"/>
      <c r="AH46" s="194"/>
    </row>
    <row r="47" spans="15:34" ht="14.25">
      <c r="O47" s="258"/>
      <c r="P47" s="393"/>
      <c r="Q47" s="393"/>
      <c r="R47" s="393"/>
      <c r="S47" s="393"/>
      <c r="T47" s="393"/>
      <c r="U47" s="393"/>
      <c r="V47" s="393"/>
      <c r="W47" s="393"/>
      <c r="X47" s="393"/>
      <c r="Y47" s="393"/>
      <c r="Z47" s="393"/>
      <c r="AA47" s="393"/>
      <c r="AB47" s="393"/>
      <c r="AC47" s="393"/>
      <c r="AD47" s="393"/>
      <c r="AE47" s="393"/>
      <c r="AF47" s="194"/>
      <c r="AG47" s="194"/>
      <c r="AH47" s="194"/>
    </row>
    <row r="48" spans="15:34" ht="14.25">
      <c r="O48" s="258"/>
      <c r="P48" s="393"/>
      <c r="Q48" s="393"/>
      <c r="R48" s="393"/>
      <c r="S48" s="393"/>
      <c r="T48" s="393"/>
      <c r="U48" s="393"/>
      <c r="V48" s="393"/>
      <c r="W48" s="393"/>
      <c r="X48" s="393"/>
      <c r="Y48" s="393"/>
      <c r="Z48" s="393"/>
      <c r="AA48" s="393"/>
      <c r="AB48" s="393"/>
      <c r="AC48" s="393"/>
      <c r="AD48" s="393"/>
      <c r="AE48" s="393"/>
      <c r="AF48" s="194"/>
      <c r="AG48" s="194"/>
      <c r="AH48" s="194"/>
    </row>
    <row r="49" spans="15:34" ht="14.25">
      <c r="O49" s="258"/>
      <c r="P49" s="393"/>
      <c r="Q49" s="394"/>
      <c r="R49" s="394"/>
      <c r="S49" s="394"/>
      <c r="T49" s="394"/>
      <c r="U49" s="394"/>
      <c r="V49" s="394"/>
      <c r="W49" s="394"/>
      <c r="X49" s="394"/>
      <c r="Y49" s="394"/>
      <c r="Z49" s="394"/>
      <c r="AA49" s="394"/>
      <c r="AB49" s="394"/>
      <c r="AC49" s="393"/>
      <c r="AD49" s="393"/>
      <c r="AE49" s="393"/>
      <c r="AF49" s="194"/>
      <c r="AG49" s="194"/>
      <c r="AH49" s="194"/>
    </row>
    <row r="50" spans="15:34" ht="14.25">
      <c r="O50" s="258"/>
      <c r="P50" s="393"/>
      <c r="Q50" s="394"/>
      <c r="R50" s="394"/>
      <c r="S50" s="394"/>
      <c r="T50" s="394"/>
      <c r="U50" s="394"/>
      <c r="V50" s="394"/>
      <c r="W50" s="394"/>
      <c r="X50" s="394"/>
      <c r="Y50" s="394"/>
      <c r="Z50" s="394"/>
      <c r="AA50" s="394"/>
      <c r="AB50" s="394"/>
      <c r="AC50" s="393"/>
      <c r="AD50" s="393"/>
      <c r="AE50" s="393"/>
      <c r="AF50" s="194"/>
      <c r="AG50" s="194"/>
      <c r="AH50" s="194"/>
    </row>
    <row r="51" spans="15:34" s="89" customFormat="1" ht="14.25">
      <c r="O51" s="258"/>
      <c r="P51" s="393"/>
      <c r="Q51" s="394"/>
      <c r="R51" s="394"/>
      <c r="S51" s="394"/>
      <c r="T51" s="394"/>
      <c r="U51" s="394"/>
      <c r="V51" s="394"/>
      <c r="W51" s="394"/>
      <c r="X51" s="394"/>
      <c r="Y51" s="394"/>
      <c r="Z51" s="394"/>
      <c r="AA51" s="394"/>
      <c r="AB51" s="394"/>
      <c r="AC51" s="393"/>
      <c r="AD51" s="392"/>
      <c r="AE51" s="392"/>
      <c r="AF51" s="195"/>
      <c r="AG51" s="195"/>
      <c r="AH51" s="194"/>
    </row>
    <row r="52" spans="15:34" ht="14.25">
      <c r="O52" s="258"/>
      <c r="P52" s="393"/>
      <c r="Q52" s="394"/>
      <c r="R52" s="394"/>
      <c r="S52" s="394"/>
      <c r="T52" s="393"/>
      <c r="U52" s="393"/>
      <c r="V52" s="393"/>
      <c r="W52" s="393"/>
      <c r="X52" s="393"/>
      <c r="Y52" s="393"/>
      <c r="Z52" s="393"/>
      <c r="AA52" s="393"/>
      <c r="AB52" s="393"/>
      <c r="AC52" s="393"/>
      <c r="AD52" s="393"/>
      <c r="AE52" s="393"/>
      <c r="AF52" s="194"/>
      <c r="AG52" s="194"/>
      <c r="AH52" s="194"/>
    </row>
    <row r="53" spans="15:34" ht="14.25">
      <c r="O53" s="258"/>
      <c r="P53" s="393"/>
      <c r="Q53" s="393"/>
      <c r="R53" s="393"/>
      <c r="S53" s="393"/>
      <c r="T53" s="393"/>
      <c r="U53" s="393"/>
      <c r="V53" s="393"/>
      <c r="W53" s="393"/>
      <c r="X53" s="393"/>
      <c r="Y53" s="393"/>
      <c r="Z53" s="393"/>
      <c r="AA53" s="393"/>
      <c r="AB53" s="393"/>
      <c r="AC53" s="392"/>
      <c r="AD53" s="393"/>
      <c r="AE53" s="393"/>
      <c r="AF53" s="194"/>
      <c r="AG53" s="194"/>
      <c r="AH53" s="194"/>
    </row>
    <row r="54" spans="15:34" ht="14.25">
      <c r="O54" s="258"/>
      <c r="P54" s="393"/>
      <c r="Q54" s="395"/>
      <c r="R54" s="395"/>
      <c r="S54" s="395"/>
      <c r="T54" s="395"/>
      <c r="U54" s="395"/>
      <c r="V54" s="393"/>
      <c r="W54" s="393"/>
      <c r="X54" s="393"/>
      <c r="Y54" s="393"/>
      <c r="Z54" s="393"/>
      <c r="AA54" s="393"/>
      <c r="AB54" s="393"/>
      <c r="AC54" s="393"/>
      <c r="AD54" s="393"/>
      <c r="AE54" s="393"/>
      <c r="AF54" s="194"/>
      <c r="AG54" s="194"/>
      <c r="AH54" s="194"/>
    </row>
    <row r="55" spans="15:34" ht="14.25">
      <c r="O55" s="258"/>
      <c r="P55" s="393"/>
      <c r="Q55" s="395"/>
      <c r="R55" s="395"/>
      <c r="S55" s="395"/>
      <c r="T55" s="395"/>
      <c r="U55" s="395"/>
      <c r="V55" s="393"/>
      <c r="W55" s="393"/>
      <c r="X55" s="393"/>
      <c r="Y55" s="393"/>
      <c r="Z55" s="393"/>
      <c r="AA55" s="393"/>
      <c r="AB55" s="393"/>
      <c r="AC55" s="393"/>
      <c r="AD55" s="393"/>
      <c r="AE55" s="393"/>
      <c r="AF55" s="194"/>
      <c r="AG55" s="194"/>
      <c r="AH55" s="194"/>
    </row>
    <row r="56" spans="15:34" ht="14.25">
      <c r="O56" s="258"/>
      <c r="P56" s="393"/>
      <c r="Q56" s="395"/>
      <c r="R56" s="395"/>
      <c r="S56" s="395"/>
      <c r="T56" s="395"/>
      <c r="U56" s="395"/>
      <c r="V56" s="393"/>
      <c r="W56" s="393"/>
      <c r="X56" s="393"/>
      <c r="Y56" s="393"/>
      <c r="Z56" s="393"/>
      <c r="AA56" s="393"/>
      <c r="AB56" s="393"/>
      <c r="AC56" s="393"/>
      <c r="AD56" s="393"/>
      <c r="AE56" s="393"/>
      <c r="AF56" s="194"/>
      <c r="AG56" s="194"/>
      <c r="AH56" s="194"/>
    </row>
    <row r="57" spans="15:34" ht="15">
      <c r="O57" s="258"/>
      <c r="P57" s="393"/>
      <c r="Q57" s="393"/>
      <c r="R57" s="396"/>
      <c r="S57" s="396"/>
      <c r="T57" s="396"/>
      <c r="U57" s="396"/>
      <c r="V57" s="396"/>
      <c r="W57" s="393"/>
      <c r="X57" s="393"/>
      <c r="Y57" s="393"/>
      <c r="Z57" s="393"/>
      <c r="AA57" s="393"/>
      <c r="AB57" s="393"/>
      <c r="AC57" s="393"/>
      <c r="AD57" s="393"/>
      <c r="AE57" s="393"/>
      <c r="AF57" s="194"/>
      <c r="AG57" s="194"/>
      <c r="AH57" s="194"/>
    </row>
    <row r="58" spans="15:34" ht="14.25">
      <c r="O58" s="258"/>
      <c r="P58" s="393"/>
      <c r="Q58" s="393"/>
      <c r="R58" s="393"/>
      <c r="S58" s="393"/>
      <c r="T58" s="393"/>
      <c r="U58" s="393"/>
      <c r="V58" s="393"/>
      <c r="W58" s="393"/>
      <c r="X58" s="393"/>
      <c r="Y58" s="393"/>
      <c r="Z58" s="393"/>
      <c r="AA58" s="393"/>
      <c r="AB58" s="393"/>
      <c r="AC58" s="393"/>
      <c r="AD58" s="393"/>
      <c r="AE58" s="393"/>
      <c r="AF58" s="194"/>
      <c r="AG58" s="194"/>
      <c r="AH58" s="194"/>
    </row>
    <row r="59" spans="15:34" ht="14.25">
      <c r="O59" s="258"/>
      <c r="P59" s="393"/>
      <c r="Q59" s="393"/>
      <c r="R59" s="393"/>
      <c r="S59" s="393"/>
      <c r="T59" s="393"/>
      <c r="U59" s="393"/>
      <c r="V59" s="393"/>
      <c r="W59" s="393"/>
      <c r="X59" s="393"/>
      <c r="Y59" s="393"/>
      <c r="Z59" s="393"/>
      <c r="AA59" s="393"/>
      <c r="AB59" s="393"/>
      <c r="AC59" s="393"/>
      <c r="AD59" s="393"/>
      <c r="AE59" s="393"/>
      <c r="AF59" s="194"/>
      <c r="AG59" s="194"/>
      <c r="AH59" s="194"/>
    </row>
    <row r="60" spans="15:34" ht="14.25">
      <c r="O60" s="258"/>
      <c r="P60" s="393"/>
      <c r="Q60" s="393"/>
      <c r="R60" s="393"/>
      <c r="S60" s="393"/>
      <c r="T60" s="393"/>
      <c r="U60" s="393"/>
      <c r="V60" s="393"/>
      <c r="W60" s="393"/>
      <c r="X60" s="393"/>
      <c r="Y60" s="393"/>
      <c r="Z60" s="393"/>
      <c r="AA60" s="393"/>
      <c r="AB60" s="393"/>
      <c r="AC60" s="393"/>
      <c r="AD60" s="393"/>
      <c r="AE60" s="393"/>
      <c r="AF60" s="194"/>
      <c r="AG60" s="194"/>
      <c r="AH60" s="194"/>
    </row>
    <row r="61" spans="15:34" ht="14.25">
      <c r="O61" s="258"/>
      <c r="P61" s="393"/>
      <c r="Q61" s="397"/>
      <c r="R61" s="397"/>
      <c r="S61" s="397"/>
      <c r="T61" s="397"/>
      <c r="U61" s="397"/>
      <c r="V61" s="397"/>
      <c r="W61" s="397"/>
      <c r="X61" s="397"/>
      <c r="Y61" s="397"/>
      <c r="Z61" s="397"/>
      <c r="AA61" s="397"/>
      <c r="AB61" s="397"/>
      <c r="AC61" s="393"/>
      <c r="AD61" s="393"/>
      <c r="AE61" s="393"/>
      <c r="AF61" s="194"/>
      <c r="AG61" s="194"/>
      <c r="AH61" s="194"/>
    </row>
    <row r="62" spans="15:34" ht="14.25">
      <c r="O62" s="258"/>
      <c r="P62" s="393"/>
      <c r="Q62" s="397"/>
      <c r="R62" s="397"/>
      <c r="S62" s="397"/>
      <c r="T62" s="397"/>
      <c r="U62" s="397"/>
      <c r="V62" s="397"/>
      <c r="W62" s="397"/>
      <c r="X62" s="397"/>
      <c r="Y62" s="397"/>
      <c r="Z62" s="397"/>
      <c r="AA62" s="397"/>
      <c r="AB62" s="397"/>
      <c r="AC62" s="393"/>
      <c r="AD62" s="393"/>
      <c r="AE62" s="393"/>
      <c r="AF62" s="194"/>
      <c r="AG62" s="194"/>
      <c r="AH62" s="194"/>
    </row>
    <row r="63" spans="15:34" ht="14.25">
      <c r="O63" s="258"/>
      <c r="P63" s="393"/>
      <c r="Q63" s="397"/>
      <c r="R63" s="397"/>
      <c r="S63" s="397"/>
      <c r="T63" s="397"/>
      <c r="U63" s="397"/>
      <c r="V63" s="397"/>
      <c r="W63" s="397"/>
      <c r="X63" s="397"/>
      <c r="Y63" s="397"/>
      <c r="Z63" s="397"/>
      <c r="AA63" s="397"/>
      <c r="AB63" s="397"/>
      <c r="AC63" s="393"/>
      <c r="AD63" s="393"/>
      <c r="AE63" s="393"/>
      <c r="AF63" s="194"/>
      <c r="AG63" s="194"/>
      <c r="AH63" s="194"/>
    </row>
    <row r="64" spans="15:34" ht="14.25">
      <c r="O64" s="258"/>
      <c r="P64" s="393"/>
      <c r="Q64" s="398"/>
      <c r="R64" s="398"/>
      <c r="S64" s="398"/>
      <c r="T64" s="398"/>
      <c r="U64" s="398"/>
      <c r="V64" s="393"/>
      <c r="W64" s="393"/>
      <c r="X64" s="393"/>
      <c r="Y64" s="393"/>
      <c r="Z64" s="393"/>
      <c r="AA64" s="393"/>
      <c r="AB64" s="393"/>
      <c r="AC64" s="393"/>
      <c r="AD64" s="393"/>
      <c r="AE64" s="393"/>
      <c r="AF64" s="194"/>
      <c r="AG64" s="194"/>
      <c r="AH64" s="194"/>
    </row>
    <row r="65" spans="15:34" ht="14.25">
      <c r="O65" s="258"/>
      <c r="P65" s="393"/>
      <c r="Q65" s="393"/>
      <c r="R65" s="393"/>
      <c r="S65" s="393"/>
      <c r="T65" s="393"/>
      <c r="U65" s="393"/>
      <c r="V65" s="393"/>
      <c r="W65" s="393"/>
      <c r="X65" s="393"/>
      <c r="Y65" s="393"/>
      <c r="Z65" s="393"/>
      <c r="AA65" s="393"/>
      <c r="AB65" s="393"/>
      <c r="AC65" s="393"/>
      <c r="AD65" s="393"/>
      <c r="AE65" s="393"/>
      <c r="AF65" s="194"/>
      <c r="AG65" s="194"/>
      <c r="AH65" s="194"/>
    </row>
    <row r="66" spans="15:34" ht="14.25">
      <c r="O66" s="258"/>
      <c r="P66" s="393"/>
      <c r="Q66" s="393"/>
      <c r="R66" s="393"/>
      <c r="S66" s="393"/>
      <c r="T66" s="393"/>
      <c r="U66" s="393"/>
      <c r="V66" s="393"/>
      <c r="W66" s="393"/>
      <c r="X66" s="393"/>
      <c r="Y66" s="393"/>
      <c r="Z66" s="393"/>
      <c r="AA66" s="393"/>
      <c r="AB66" s="393"/>
      <c r="AC66" s="393"/>
      <c r="AD66" s="393"/>
      <c r="AE66" s="393"/>
      <c r="AF66" s="194"/>
      <c r="AG66" s="194"/>
      <c r="AH66" s="194"/>
    </row>
    <row r="67" spans="15:34" ht="14.25">
      <c r="O67" s="258"/>
      <c r="P67" s="393"/>
      <c r="Q67" s="393"/>
      <c r="R67" s="393"/>
      <c r="S67" s="393"/>
      <c r="T67" s="393"/>
      <c r="U67" s="393"/>
      <c r="V67" s="393"/>
      <c r="W67" s="393"/>
      <c r="X67" s="393"/>
      <c r="Y67" s="393"/>
      <c r="Z67" s="393"/>
      <c r="AA67" s="393"/>
      <c r="AB67" s="393"/>
      <c r="AC67" s="393"/>
      <c r="AD67" s="393"/>
      <c r="AE67" s="393"/>
      <c r="AF67" s="194"/>
      <c r="AG67" s="194"/>
      <c r="AH67" s="194"/>
    </row>
    <row r="68" spans="15:34" s="89" customFormat="1" ht="14.25">
      <c r="O68" s="258"/>
      <c r="P68" s="393"/>
      <c r="Q68" s="393"/>
      <c r="R68" s="393"/>
      <c r="S68" s="393"/>
      <c r="T68" s="393"/>
      <c r="U68" s="393"/>
      <c r="V68" s="393"/>
      <c r="W68" s="393"/>
      <c r="X68" s="393"/>
      <c r="Y68" s="393"/>
      <c r="Z68" s="393"/>
      <c r="AA68" s="393"/>
      <c r="AB68" s="393"/>
      <c r="AC68" s="393"/>
      <c r="AD68" s="392"/>
      <c r="AE68" s="392"/>
      <c r="AF68" s="195"/>
      <c r="AG68" s="195"/>
      <c r="AH68" s="194"/>
    </row>
    <row r="69" spans="15:34" ht="14.25">
      <c r="O69" s="258"/>
      <c r="P69" s="393"/>
      <c r="Q69" s="393"/>
      <c r="R69" s="393"/>
      <c r="S69" s="393"/>
      <c r="T69" s="393"/>
      <c r="U69" s="393"/>
      <c r="V69" s="393"/>
      <c r="W69" s="393"/>
      <c r="X69" s="393"/>
      <c r="Y69" s="393"/>
      <c r="Z69" s="393"/>
      <c r="AA69" s="393"/>
      <c r="AB69" s="393"/>
      <c r="AC69" s="393"/>
      <c r="AD69" s="393"/>
      <c r="AE69" s="393"/>
      <c r="AF69" s="194"/>
      <c r="AG69" s="194"/>
      <c r="AH69" s="194"/>
    </row>
    <row r="70" spans="15:34" ht="14.25">
      <c r="O70" s="258"/>
      <c r="P70" s="393"/>
      <c r="Q70" s="393"/>
      <c r="R70" s="393"/>
      <c r="S70" s="393"/>
      <c r="T70" s="393"/>
      <c r="U70" s="393"/>
      <c r="V70" s="393"/>
      <c r="W70" s="393"/>
      <c r="X70" s="393"/>
      <c r="Y70" s="393"/>
      <c r="Z70" s="393"/>
      <c r="AA70" s="393"/>
      <c r="AB70" s="393"/>
      <c r="AC70" s="392"/>
      <c r="AD70" s="393"/>
      <c r="AE70" s="393"/>
      <c r="AF70" s="194"/>
      <c r="AG70" s="194"/>
      <c r="AH70" s="194"/>
    </row>
    <row r="71" spans="15:34" ht="14.25">
      <c r="O71" s="258"/>
      <c r="P71" s="393"/>
      <c r="Q71" s="393"/>
      <c r="R71" s="393"/>
      <c r="S71" s="393"/>
      <c r="T71" s="393"/>
      <c r="U71" s="393"/>
      <c r="V71" s="393"/>
      <c r="W71" s="393"/>
      <c r="X71" s="393"/>
      <c r="Y71" s="393"/>
      <c r="Z71" s="393"/>
      <c r="AA71" s="393"/>
      <c r="AB71" s="393"/>
      <c r="AC71" s="393"/>
      <c r="AD71" s="393"/>
      <c r="AE71" s="393"/>
      <c r="AF71" s="194"/>
      <c r="AG71" s="194"/>
      <c r="AH71" s="194"/>
    </row>
    <row r="72" spans="15:34" ht="14.25">
      <c r="O72" s="258"/>
      <c r="P72" s="393"/>
      <c r="Q72" s="393"/>
      <c r="R72" s="393"/>
      <c r="S72" s="393"/>
      <c r="T72" s="393"/>
      <c r="U72" s="393"/>
      <c r="V72" s="393"/>
      <c r="W72" s="393"/>
      <c r="X72" s="393"/>
      <c r="Y72" s="393"/>
      <c r="Z72" s="393"/>
      <c r="AA72" s="393"/>
      <c r="AB72" s="393"/>
      <c r="AC72" s="393"/>
      <c r="AD72" s="393"/>
      <c r="AE72" s="393"/>
      <c r="AF72" s="194"/>
      <c r="AG72" s="194"/>
      <c r="AH72" s="194"/>
    </row>
    <row r="73" spans="15:34" ht="14.25">
      <c r="O73" s="258"/>
      <c r="P73" s="393"/>
      <c r="Q73" s="397"/>
      <c r="R73" s="397"/>
      <c r="S73" s="397"/>
      <c r="T73" s="397"/>
      <c r="U73" s="397"/>
      <c r="V73" s="397"/>
      <c r="W73" s="397"/>
      <c r="X73" s="397"/>
      <c r="Y73" s="397"/>
      <c r="Z73" s="397"/>
      <c r="AA73" s="397"/>
      <c r="AB73" s="397"/>
      <c r="AC73" s="393"/>
      <c r="AD73" s="393"/>
      <c r="AE73" s="393"/>
      <c r="AF73" s="194"/>
      <c r="AG73" s="194"/>
      <c r="AH73" s="194"/>
    </row>
    <row r="74" spans="15:34" ht="14.25">
      <c r="O74" s="258"/>
      <c r="P74" s="393"/>
      <c r="Q74" s="397"/>
      <c r="R74" s="397"/>
      <c r="S74" s="397"/>
      <c r="T74" s="397"/>
      <c r="U74" s="397"/>
      <c r="V74" s="397"/>
      <c r="W74" s="397"/>
      <c r="X74" s="397"/>
      <c r="Y74" s="397"/>
      <c r="Z74" s="397"/>
      <c r="AA74" s="397"/>
      <c r="AB74" s="397"/>
      <c r="AC74" s="393"/>
      <c r="AD74" s="393"/>
      <c r="AE74" s="393"/>
      <c r="AF74" s="194"/>
      <c r="AG74" s="194"/>
      <c r="AH74" s="194"/>
    </row>
    <row r="75" spans="15:34" ht="14.25">
      <c r="O75" s="258"/>
      <c r="P75" s="393"/>
      <c r="Q75" s="397"/>
      <c r="R75" s="397"/>
      <c r="S75" s="397"/>
      <c r="T75" s="397"/>
      <c r="U75" s="397"/>
      <c r="V75" s="397"/>
      <c r="W75" s="397"/>
      <c r="X75" s="397"/>
      <c r="Y75" s="397"/>
      <c r="Z75" s="397"/>
      <c r="AA75" s="397"/>
      <c r="AB75" s="397"/>
      <c r="AC75" s="393"/>
      <c r="AD75" s="393"/>
      <c r="AE75" s="393"/>
      <c r="AF75" s="194"/>
      <c r="AG75" s="194"/>
      <c r="AH75" s="194"/>
    </row>
    <row r="76" spans="15:34" ht="14.25">
      <c r="O76" s="258"/>
      <c r="P76" s="393"/>
      <c r="Q76" s="393"/>
      <c r="R76" s="393"/>
      <c r="S76" s="393"/>
      <c r="T76" s="393"/>
      <c r="U76" s="393"/>
      <c r="V76" s="393"/>
      <c r="W76" s="393"/>
      <c r="X76" s="393"/>
      <c r="Y76" s="393"/>
      <c r="Z76" s="393"/>
      <c r="AA76" s="393"/>
      <c r="AB76" s="393"/>
      <c r="AC76" s="393"/>
      <c r="AD76" s="393"/>
      <c r="AE76" s="393"/>
      <c r="AF76" s="194"/>
      <c r="AG76" s="194"/>
      <c r="AH76" s="194"/>
    </row>
    <row r="77" spans="15:34" ht="14.25">
      <c r="O77" s="258"/>
      <c r="P77" s="393"/>
      <c r="Q77" s="393"/>
      <c r="R77" s="393"/>
      <c r="S77" s="393"/>
      <c r="T77" s="393"/>
      <c r="U77" s="393"/>
      <c r="V77" s="393"/>
      <c r="W77" s="393"/>
      <c r="X77" s="393"/>
      <c r="Y77" s="393"/>
      <c r="Z77" s="393"/>
      <c r="AA77" s="393"/>
      <c r="AB77" s="393"/>
      <c r="AC77" s="393"/>
      <c r="AD77" s="393"/>
      <c r="AE77" s="393"/>
      <c r="AF77" s="194"/>
      <c r="AG77" s="194"/>
      <c r="AH77" s="194"/>
    </row>
    <row r="78" spans="15:34" ht="14.25">
      <c r="O78" s="258"/>
      <c r="P78" s="393"/>
      <c r="Q78" s="393"/>
      <c r="R78" s="393"/>
      <c r="S78" s="393"/>
      <c r="T78" s="393"/>
      <c r="U78" s="393"/>
      <c r="V78" s="393"/>
      <c r="W78" s="393"/>
      <c r="X78" s="393"/>
      <c r="Y78" s="393"/>
      <c r="Z78" s="393"/>
      <c r="AA78" s="393"/>
      <c r="AB78" s="393"/>
      <c r="AC78" s="393"/>
      <c r="AD78" s="393"/>
      <c r="AE78" s="393"/>
      <c r="AF78" s="194"/>
      <c r="AG78" s="194"/>
      <c r="AH78" s="194"/>
    </row>
    <row r="79" spans="15:34" ht="14.25">
      <c r="O79" s="258"/>
      <c r="P79" s="393"/>
      <c r="Q79" s="393"/>
      <c r="R79" s="393"/>
      <c r="S79" s="393"/>
      <c r="T79" s="393"/>
      <c r="U79" s="393"/>
      <c r="V79" s="393"/>
      <c r="W79" s="393"/>
      <c r="X79" s="393"/>
      <c r="Y79" s="393"/>
      <c r="Z79" s="393"/>
      <c r="AA79" s="393"/>
      <c r="AB79" s="393"/>
      <c r="AC79" s="393"/>
      <c r="AD79" s="393"/>
      <c r="AE79" s="393"/>
      <c r="AF79" s="194"/>
      <c r="AG79" s="194"/>
      <c r="AH79" s="194"/>
    </row>
    <row r="80" spans="15:34" ht="14.25">
      <c r="O80" s="258"/>
      <c r="P80" s="393"/>
      <c r="Q80" s="393"/>
      <c r="R80" s="393"/>
      <c r="S80" s="393"/>
      <c r="T80" s="393"/>
      <c r="U80" s="393"/>
      <c r="V80" s="393"/>
      <c r="W80" s="393"/>
      <c r="X80" s="393"/>
      <c r="Y80" s="393"/>
      <c r="Z80" s="393"/>
      <c r="AA80" s="393"/>
      <c r="AB80" s="393"/>
      <c r="AC80" s="393"/>
      <c r="AD80" s="393"/>
      <c r="AE80" s="393"/>
      <c r="AF80" s="194"/>
      <c r="AG80" s="194"/>
      <c r="AH80" s="194"/>
    </row>
    <row r="81" spans="15:34" ht="14.25">
      <c r="O81" s="258"/>
      <c r="P81" s="393"/>
      <c r="Q81" s="393"/>
      <c r="R81" s="393"/>
      <c r="S81" s="393"/>
      <c r="T81" s="393"/>
      <c r="U81" s="393"/>
      <c r="V81" s="393"/>
      <c r="W81" s="393"/>
      <c r="X81" s="393"/>
      <c r="Y81" s="393"/>
      <c r="Z81" s="393"/>
      <c r="AA81" s="393"/>
      <c r="AB81" s="393"/>
      <c r="AC81" s="393"/>
      <c r="AD81" s="393"/>
      <c r="AE81" s="393"/>
      <c r="AF81" s="194"/>
      <c r="AG81" s="194"/>
      <c r="AH81" s="194"/>
    </row>
    <row r="82" spans="15:34" ht="14.25">
      <c r="O82" s="258"/>
      <c r="P82" s="393"/>
      <c r="Q82" s="393"/>
      <c r="R82" s="393"/>
      <c r="S82" s="393"/>
      <c r="T82" s="393"/>
      <c r="U82" s="393"/>
      <c r="V82" s="393"/>
      <c r="W82" s="393"/>
      <c r="X82" s="393"/>
      <c r="Y82" s="393"/>
      <c r="Z82" s="393"/>
      <c r="AA82" s="393"/>
      <c r="AB82" s="393"/>
      <c r="AC82" s="393"/>
      <c r="AD82" s="393"/>
      <c r="AE82" s="393"/>
      <c r="AF82" s="194"/>
      <c r="AG82" s="194"/>
      <c r="AH82" s="194"/>
    </row>
    <row r="83" spans="15:34" ht="14.25">
      <c r="O83" s="258"/>
      <c r="P83" s="393"/>
      <c r="Q83" s="397"/>
      <c r="R83" s="397"/>
      <c r="S83" s="397"/>
      <c r="T83" s="397"/>
      <c r="U83" s="399"/>
      <c r="V83" s="393"/>
      <c r="W83" s="393"/>
      <c r="X83" s="393"/>
      <c r="Y83" s="393"/>
      <c r="Z83" s="393"/>
      <c r="AA83" s="393"/>
      <c r="AB83" s="393"/>
      <c r="AC83" s="393"/>
      <c r="AD83" s="393"/>
      <c r="AE83" s="393"/>
      <c r="AF83" s="194"/>
      <c r="AG83" s="194"/>
      <c r="AH83" s="194"/>
    </row>
    <row r="84" spans="15:34" ht="14.25">
      <c r="O84" s="258"/>
      <c r="P84" s="393"/>
      <c r="Q84" s="397"/>
      <c r="R84" s="397"/>
      <c r="S84" s="397"/>
      <c r="T84" s="397"/>
      <c r="U84" s="399"/>
      <c r="V84" s="393"/>
      <c r="W84" s="393"/>
      <c r="X84" s="393"/>
      <c r="Y84" s="393"/>
      <c r="Z84" s="393"/>
      <c r="AA84" s="393"/>
      <c r="AB84" s="393"/>
      <c r="AC84" s="393"/>
      <c r="AD84" s="393"/>
      <c r="AE84" s="393"/>
      <c r="AF84" s="194"/>
      <c r="AG84" s="194"/>
      <c r="AH84" s="194"/>
    </row>
    <row r="85" spans="15:34" ht="14.25">
      <c r="O85" s="258"/>
      <c r="P85" s="393"/>
      <c r="Q85" s="397"/>
      <c r="R85" s="397"/>
      <c r="S85" s="397"/>
      <c r="T85" s="397"/>
      <c r="U85" s="399"/>
      <c r="V85" s="393"/>
      <c r="W85" s="393"/>
      <c r="X85" s="393"/>
      <c r="Y85" s="393"/>
      <c r="Z85" s="393"/>
      <c r="AA85" s="393"/>
      <c r="AB85" s="393"/>
      <c r="AC85" s="393"/>
      <c r="AD85" s="393"/>
      <c r="AE85" s="393"/>
      <c r="AF85" s="194"/>
      <c r="AG85" s="194"/>
      <c r="AH85" s="194"/>
    </row>
    <row r="86" spans="15:34" ht="14.25">
      <c r="O86" s="258"/>
      <c r="P86" s="393"/>
      <c r="Q86" s="397"/>
      <c r="R86" s="397"/>
      <c r="S86" s="397"/>
      <c r="T86" s="397"/>
      <c r="U86" s="399"/>
      <c r="V86" s="393"/>
      <c r="W86" s="393"/>
      <c r="X86" s="393"/>
      <c r="Y86" s="393"/>
      <c r="Z86" s="393"/>
      <c r="AA86" s="393"/>
      <c r="AB86" s="393"/>
      <c r="AC86" s="393"/>
      <c r="AD86" s="393"/>
      <c r="AE86" s="393"/>
      <c r="AF86" s="194"/>
      <c r="AG86" s="194"/>
      <c r="AH86" s="194"/>
    </row>
    <row r="87" spans="15:34" ht="14.25">
      <c r="O87" s="258"/>
      <c r="P87" s="393"/>
      <c r="Q87" s="397"/>
      <c r="R87" s="397"/>
      <c r="S87" s="397"/>
      <c r="T87" s="397"/>
      <c r="U87" s="399"/>
      <c r="V87" s="393"/>
      <c r="W87" s="393"/>
      <c r="X87" s="393"/>
      <c r="Y87" s="393"/>
      <c r="Z87" s="393"/>
      <c r="AA87" s="393"/>
      <c r="AB87" s="393"/>
      <c r="AC87" s="393"/>
      <c r="AD87" s="393"/>
      <c r="AE87" s="393"/>
      <c r="AF87" s="194"/>
      <c r="AG87" s="194"/>
      <c r="AH87" s="194"/>
    </row>
    <row r="88" spans="15:34" ht="14.25">
      <c r="O88" s="258"/>
      <c r="P88" s="393"/>
      <c r="Q88" s="397"/>
      <c r="R88" s="397"/>
      <c r="S88" s="397"/>
      <c r="T88" s="397"/>
      <c r="U88" s="399"/>
      <c r="V88" s="393"/>
      <c r="W88" s="393"/>
      <c r="X88" s="393"/>
      <c r="Y88" s="393"/>
      <c r="Z88" s="393"/>
      <c r="AA88" s="393"/>
      <c r="AB88" s="393"/>
      <c r="AC88" s="393"/>
      <c r="AD88" s="393"/>
      <c r="AE88" s="393"/>
      <c r="AF88" s="194"/>
      <c r="AG88" s="194"/>
      <c r="AH88" s="194"/>
    </row>
    <row r="89" spans="15:34" ht="14.25">
      <c r="O89" s="258"/>
      <c r="P89" s="393"/>
      <c r="Q89" s="397"/>
      <c r="R89" s="397"/>
      <c r="S89" s="397"/>
      <c r="T89" s="397"/>
      <c r="U89" s="399"/>
      <c r="V89" s="393"/>
      <c r="W89" s="393"/>
      <c r="X89" s="393"/>
      <c r="Y89" s="393"/>
      <c r="Z89" s="393"/>
      <c r="AA89" s="393"/>
      <c r="AB89" s="393"/>
      <c r="AC89" s="393"/>
      <c r="AD89" s="393"/>
      <c r="AE89" s="393"/>
      <c r="AF89" s="194"/>
      <c r="AG89" s="194"/>
      <c r="AH89" s="194"/>
    </row>
    <row r="90" spans="15:34" ht="14.25">
      <c r="O90" s="258"/>
      <c r="P90" s="393"/>
      <c r="Q90" s="397"/>
      <c r="R90" s="397"/>
      <c r="S90" s="397"/>
      <c r="T90" s="397"/>
      <c r="U90" s="399"/>
      <c r="V90" s="393"/>
      <c r="W90" s="393"/>
      <c r="X90" s="393"/>
      <c r="Y90" s="393"/>
      <c r="Z90" s="393"/>
      <c r="AA90" s="393"/>
      <c r="AB90" s="393"/>
      <c r="AC90" s="393"/>
      <c r="AD90" s="393"/>
      <c r="AE90" s="393"/>
      <c r="AF90" s="194"/>
      <c r="AG90" s="194"/>
      <c r="AH90" s="194"/>
    </row>
    <row r="91" spans="16:34" ht="14.25">
      <c r="P91" s="194"/>
      <c r="Q91" s="197"/>
      <c r="R91" s="197"/>
      <c r="S91" s="197"/>
      <c r="T91" s="197"/>
      <c r="U91" s="198"/>
      <c r="V91" s="194"/>
      <c r="W91" s="194"/>
      <c r="X91" s="194"/>
      <c r="Y91" s="194"/>
      <c r="Z91" s="194"/>
      <c r="AA91" s="194"/>
      <c r="AB91" s="194"/>
      <c r="AC91" s="194"/>
      <c r="AD91" s="194"/>
      <c r="AE91" s="194"/>
      <c r="AF91" s="194"/>
      <c r="AG91" s="194"/>
      <c r="AH91" s="194"/>
    </row>
    <row r="92" spans="16:34" ht="14.25">
      <c r="P92" s="194"/>
      <c r="Q92" s="197"/>
      <c r="R92" s="197"/>
      <c r="S92" s="197"/>
      <c r="T92" s="197"/>
      <c r="U92" s="198"/>
      <c r="V92" s="194"/>
      <c r="W92" s="194"/>
      <c r="X92" s="194"/>
      <c r="Y92" s="194"/>
      <c r="Z92" s="194"/>
      <c r="AA92" s="194"/>
      <c r="AB92" s="194"/>
      <c r="AC92" s="194"/>
      <c r="AD92" s="194"/>
      <c r="AE92" s="194"/>
      <c r="AF92" s="194"/>
      <c r="AG92" s="194"/>
      <c r="AH92" s="194"/>
    </row>
    <row r="93" spans="16:34" ht="14.25">
      <c r="P93" s="194"/>
      <c r="Q93" s="197"/>
      <c r="R93" s="197"/>
      <c r="S93" s="197"/>
      <c r="T93" s="197"/>
      <c r="U93" s="198"/>
      <c r="V93" s="194"/>
      <c r="W93" s="194"/>
      <c r="X93" s="194"/>
      <c r="Y93" s="194"/>
      <c r="Z93" s="194"/>
      <c r="AA93" s="194"/>
      <c r="AB93" s="194"/>
      <c r="AC93" s="194"/>
      <c r="AD93" s="194"/>
      <c r="AE93" s="194"/>
      <c r="AF93" s="194"/>
      <c r="AG93" s="194"/>
      <c r="AH93" s="194"/>
    </row>
    <row r="94" spans="16:34" ht="14.25">
      <c r="P94" s="194"/>
      <c r="Q94" s="197"/>
      <c r="R94" s="197"/>
      <c r="S94" s="197"/>
      <c r="T94" s="197"/>
      <c r="U94" s="198"/>
      <c r="V94" s="194"/>
      <c r="W94" s="194"/>
      <c r="X94" s="194"/>
      <c r="Y94" s="194"/>
      <c r="Z94" s="194"/>
      <c r="AA94" s="194"/>
      <c r="AB94" s="194"/>
      <c r="AC94" s="194"/>
      <c r="AD94" s="194"/>
      <c r="AE94" s="194"/>
      <c r="AF94" s="194"/>
      <c r="AG94" s="194"/>
      <c r="AH94" s="194"/>
    </row>
    <row r="95" spans="16:34" ht="14.25">
      <c r="P95" s="194"/>
      <c r="Q95" s="197"/>
      <c r="R95" s="197"/>
      <c r="S95" s="197"/>
      <c r="T95" s="197"/>
      <c r="U95" s="198"/>
      <c r="V95" s="194"/>
      <c r="W95" s="194"/>
      <c r="X95" s="194"/>
      <c r="Y95" s="194"/>
      <c r="Z95" s="194"/>
      <c r="AA95" s="194"/>
      <c r="AB95" s="194"/>
      <c r="AC95" s="194"/>
      <c r="AD95" s="194"/>
      <c r="AE95" s="194"/>
      <c r="AF95" s="194"/>
      <c r="AG95" s="194"/>
      <c r="AH95" s="194"/>
    </row>
    <row r="96" spans="16:34" ht="14.25">
      <c r="P96" s="194"/>
      <c r="Q96" s="197"/>
      <c r="R96" s="197"/>
      <c r="S96" s="197"/>
      <c r="T96" s="197"/>
      <c r="U96" s="198"/>
      <c r="V96" s="194"/>
      <c r="W96" s="194"/>
      <c r="X96" s="194"/>
      <c r="Y96" s="194"/>
      <c r="Z96" s="194"/>
      <c r="AA96" s="194"/>
      <c r="AB96" s="194"/>
      <c r="AC96" s="194"/>
      <c r="AD96" s="194"/>
      <c r="AE96" s="194"/>
      <c r="AF96" s="194"/>
      <c r="AG96" s="194"/>
      <c r="AH96" s="194"/>
    </row>
    <row r="97" spans="16:34" ht="14.25">
      <c r="P97" s="194"/>
      <c r="Q97" s="197"/>
      <c r="R97" s="197"/>
      <c r="S97" s="197"/>
      <c r="T97" s="197"/>
      <c r="U97" s="198"/>
      <c r="V97" s="194"/>
      <c r="W97" s="194"/>
      <c r="X97" s="194"/>
      <c r="Y97" s="194"/>
      <c r="Z97" s="194"/>
      <c r="AA97" s="194"/>
      <c r="AB97" s="194"/>
      <c r="AC97" s="194"/>
      <c r="AD97" s="194"/>
      <c r="AE97" s="194"/>
      <c r="AF97" s="194"/>
      <c r="AG97" s="194"/>
      <c r="AH97" s="194"/>
    </row>
    <row r="98" spans="16:34" ht="14.25">
      <c r="P98" s="194"/>
      <c r="Q98" s="197"/>
      <c r="R98" s="197"/>
      <c r="S98" s="197"/>
      <c r="T98" s="197"/>
      <c r="U98" s="198"/>
      <c r="V98" s="194"/>
      <c r="W98" s="194"/>
      <c r="X98" s="194"/>
      <c r="Y98" s="194"/>
      <c r="Z98" s="194"/>
      <c r="AA98" s="194"/>
      <c r="AB98" s="194"/>
      <c r="AC98" s="194"/>
      <c r="AD98" s="194"/>
      <c r="AE98" s="194"/>
      <c r="AF98" s="194"/>
      <c r="AG98" s="194"/>
      <c r="AH98" s="194"/>
    </row>
    <row r="99" spans="16:34" ht="14.25">
      <c r="P99" s="194"/>
      <c r="Q99" s="197"/>
      <c r="R99" s="197"/>
      <c r="S99" s="197"/>
      <c r="T99" s="197"/>
      <c r="U99" s="198"/>
      <c r="V99" s="194"/>
      <c r="W99" s="194"/>
      <c r="X99" s="194"/>
      <c r="Y99" s="194"/>
      <c r="Z99" s="194"/>
      <c r="AA99" s="194"/>
      <c r="AB99" s="194"/>
      <c r="AC99" s="194"/>
      <c r="AD99" s="194"/>
      <c r="AE99" s="194"/>
      <c r="AF99" s="194"/>
      <c r="AG99" s="194"/>
      <c r="AH99" s="194"/>
    </row>
    <row r="100" spans="16:34" ht="14.25">
      <c r="P100" s="194"/>
      <c r="Q100" s="197"/>
      <c r="R100" s="197"/>
      <c r="S100" s="197"/>
      <c r="T100" s="197"/>
      <c r="U100" s="198"/>
      <c r="V100" s="194"/>
      <c r="W100" s="194"/>
      <c r="X100" s="194"/>
      <c r="Y100" s="194"/>
      <c r="Z100" s="194"/>
      <c r="AA100" s="194"/>
      <c r="AB100" s="194"/>
      <c r="AC100" s="194"/>
      <c r="AD100" s="194"/>
      <c r="AE100" s="194"/>
      <c r="AF100" s="194"/>
      <c r="AG100" s="194"/>
      <c r="AH100" s="194"/>
    </row>
    <row r="101" spans="16:34" ht="14.25">
      <c r="P101" s="194"/>
      <c r="Q101" s="197"/>
      <c r="R101" s="197"/>
      <c r="S101" s="197"/>
      <c r="T101" s="197"/>
      <c r="U101" s="198"/>
      <c r="V101" s="194"/>
      <c r="W101" s="194"/>
      <c r="X101" s="194"/>
      <c r="Y101" s="194"/>
      <c r="Z101" s="194"/>
      <c r="AA101" s="194"/>
      <c r="AB101" s="194"/>
      <c r="AC101" s="194"/>
      <c r="AD101" s="194"/>
      <c r="AE101" s="194"/>
      <c r="AF101" s="194"/>
      <c r="AG101" s="194"/>
      <c r="AH101" s="194"/>
    </row>
    <row r="102" spans="16:34" ht="14.25">
      <c r="P102" s="194"/>
      <c r="Q102" s="197"/>
      <c r="R102" s="197"/>
      <c r="S102" s="197"/>
      <c r="T102" s="197"/>
      <c r="U102" s="198"/>
      <c r="V102" s="194"/>
      <c r="W102" s="194"/>
      <c r="X102" s="194"/>
      <c r="Y102" s="194"/>
      <c r="Z102" s="194"/>
      <c r="AA102" s="194"/>
      <c r="AB102" s="194"/>
      <c r="AC102" s="194"/>
      <c r="AD102" s="194"/>
      <c r="AE102" s="194"/>
      <c r="AF102" s="194"/>
      <c r="AG102" s="194"/>
      <c r="AH102" s="194"/>
    </row>
    <row r="103" spans="16:34" ht="14.25">
      <c r="P103" s="194"/>
      <c r="Q103" s="197"/>
      <c r="R103" s="197"/>
      <c r="S103" s="197"/>
      <c r="T103" s="197"/>
      <c r="U103" s="198"/>
      <c r="V103" s="194"/>
      <c r="W103" s="194"/>
      <c r="X103" s="194"/>
      <c r="Y103" s="194"/>
      <c r="Z103" s="194"/>
      <c r="AA103" s="194"/>
      <c r="AB103" s="194"/>
      <c r="AC103" s="194"/>
      <c r="AD103" s="194"/>
      <c r="AE103" s="194"/>
      <c r="AF103" s="194"/>
      <c r="AG103" s="194"/>
      <c r="AH103" s="194"/>
    </row>
    <row r="104" spans="16:34" ht="14.25">
      <c r="P104" s="194"/>
      <c r="Q104" s="197"/>
      <c r="R104" s="197"/>
      <c r="S104" s="197"/>
      <c r="T104" s="197"/>
      <c r="U104" s="198"/>
      <c r="V104" s="194"/>
      <c r="W104" s="194"/>
      <c r="X104" s="194"/>
      <c r="Y104" s="194"/>
      <c r="Z104" s="194"/>
      <c r="AA104" s="194"/>
      <c r="AB104" s="194"/>
      <c r="AC104" s="194"/>
      <c r="AD104" s="194"/>
      <c r="AE104" s="194"/>
      <c r="AF104" s="194"/>
      <c r="AG104" s="194"/>
      <c r="AH104" s="194"/>
    </row>
    <row r="105" spans="16:34" ht="14.25">
      <c r="P105" s="194"/>
      <c r="Q105" s="194"/>
      <c r="R105" s="197"/>
      <c r="S105" s="194"/>
      <c r="T105" s="197"/>
      <c r="U105" s="198"/>
      <c r="V105" s="194"/>
      <c r="W105" s="194"/>
      <c r="X105" s="194"/>
      <c r="Y105" s="194"/>
      <c r="Z105" s="194"/>
      <c r="AA105" s="194"/>
      <c r="AB105" s="194"/>
      <c r="AC105" s="194"/>
      <c r="AD105" s="194"/>
      <c r="AE105" s="194"/>
      <c r="AF105" s="194"/>
      <c r="AG105" s="194"/>
      <c r="AH105" s="194"/>
    </row>
    <row r="106" spans="16:34" ht="14.25">
      <c r="P106" s="194"/>
      <c r="Q106" s="194"/>
      <c r="R106" s="197"/>
      <c r="S106" s="194"/>
      <c r="T106" s="197"/>
      <c r="U106" s="198"/>
      <c r="V106" s="194"/>
      <c r="W106" s="194"/>
      <c r="X106" s="194"/>
      <c r="Y106" s="194"/>
      <c r="Z106" s="194"/>
      <c r="AA106" s="194"/>
      <c r="AB106" s="194"/>
      <c r="AC106" s="194"/>
      <c r="AD106" s="194"/>
      <c r="AE106" s="194"/>
      <c r="AF106" s="194"/>
      <c r="AG106" s="194"/>
      <c r="AH106" s="194"/>
    </row>
    <row r="107" spans="16:34" ht="14.25">
      <c r="P107" s="194"/>
      <c r="Q107" s="197"/>
      <c r="R107" s="197"/>
      <c r="S107" s="197"/>
      <c r="T107" s="197"/>
      <c r="U107" s="198"/>
      <c r="V107" s="194"/>
      <c r="W107" s="194"/>
      <c r="X107" s="194"/>
      <c r="Y107" s="194"/>
      <c r="Z107" s="194"/>
      <c r="AA107" s="194"/>
      <c r="AB107" s="194"/>
      <c r="AC107" s="194"/>
      <c r="AD107" s="194"/>
      <c r="AE107" s="194"/>
      <c r="AF107" s="194"/>
      <c r="AG107" s="194"/>
      <c r="AH107" s="194"/>
    </row>
    <row r="108" spans="16:34" ht="14.25">
      <c r="P108" s="194"/>
      <c r="Q108" s="197"/>
      <c r="R108" s="197"/>
      <c r="S108" s="197"/>
      <c r="T108" s="197"/>
      <c r="U108" s="198"/>
      <c r="V108" s="194"/>
      <c r="W108" s="194"/>
      <c r="X108" s="194"/>
      <c r="Y108" s="194"/>
      <c r="Z108" s="194"/>
      <c r="AA108" s="194"/>
      <c r="AB108" s="194"/>
      <c r="AC108" s="194"/>
      <c r="AD108" s="194"/>
      <c r="AE108" s="194"/>
      <c r="AF108" s="194"/>
      <c r="AG108" s="194"/>
      <c r="AH108" s="194"/>
    </row>
    <row r="109" spans="16:34" ht="14.25">
      <c r="P109" s="194"/>
      <c r="Q109" s="197"/>
      <c r="R109" s="197"/>
      <c r="S109" s="197"/>
      <c r="T109" s="197"/>
      <c r="U109" s="198"/>
      <c r="V109" s="194"/>
      <c r="W109" s="194"/>
      <c r="X109" s="194"/>
      <c r="Y109" s="194"/>
      <c r="Z109" s="194"/>
      <c r="AA109" s="194"/>
      <c r="AB109" s="194"/>
      <c r="AC109" s="194"/>
      <c r="AD109" s="194"/>
      <c r="AE109" s="194"/>
      <c r="AF109" s="194"/>
      <c r="AG109" s="194"/>
      <c r="AH109" s="194"/>
    </row>
    <row r="110" spans="16:34" ht="14.25">
      <c r="P110" s="194"/>
      <c r="Q110" s="197"/>
      <c r="R110" s="197"/>
      <c r="S110" s="197"/>
      <c r="T110" s="197"/>
      <c r="U110" s="198"/>
      <c r="V110" s="194"/>
      <c r="W110" s="194"/>
      <c r="X110" s="194"/>
      <c r="Y110" s="194"/>
      <c r="Z110" s="194"/>
      <c r="AA110" s="194"/>
      <c r="AB110" s="194"/>
      <c r="AC110" s="194"/>
      <c r="AD110" s="194"/>
      <c r="AE110" s="194"/>
      <c r="AF110" s="194"/>
      <c r="AG110" s="194"/>
      <c r="AH110" s="194"/>
    </row>
    <row r="111" spans="16:34" ht="14.25">
      <c r="P111" s="194"/>
      <c r="Q111" s="194"/>
      <c r="R111" s="197"/>
      <c r="S111" s="194"/>
      <c r="T111" s="197"/>
      <c r="U111" s="198"/>
      <c r="V111" s="194"/>
      <c r="W111" s="194"/>
      <c r="X111" s="194"/>
      <c r="Y111" s="194"/>
      <c r="Z111" s="194"/>
      <c r="AA111" s="194"/>
      <c r="AB111" s="194"/>
      <c r="AC111" s="194"/>
      <c r="AD111" s="194"/>
      <c r="AE111" s="194"/>
      <c r="AF111" s="194"/>
      <c r="AG111" s="194"/>
      <c r="AH111" s="194"/>
    </row>
    <row r="112" spans="16:34" ht="14.25">
      <c r="P112" s="194"/>
      <c r="Q112" s="194"/>
      <c r="R112" s="197"/>
      <c r="S112" s="194"/>
      <c r="T112" s="197"/>
      <c r="U112" s="198"/>
      <c r="V112" s="194"/>
      <c r="W112" s="194"/>
      <c r="X112" s="194"/>
      <c r="Y112" s="194"/>
      <c r="Z112" s="194"/>
      <c r="AA112" s="194"/>
      <c r="AB112" s="194"/>
      <c r="AC112" s="194"/>
      <c r="AD112" s="194"/>
      <c r="AE112" s="194"/>
      <c r="AF112" s="194"/>
      <c r="AG112" s="194"/>
      <c r="AH112" s="194"/>
    </row>
    <row r="113" spans="16:34" ht="14.25">
      <c r="P113" s="194"/>
      <c r="Q113" s="197"/>
      <c r="R113" s="197"/>
      <c r="S113" s="197"/>
      <c r="T113" s="197"/>
      <c r="U113" s="198"/>
      <c r="V113" s="194"/>
      <c r="W113" s="194"/>
      <c r="X113" s="194"/>
      <c r="Y113" s="194"/>
      <c r="Z113" s="194"/>
      <c r="AA113" s="194"/>
      <c r="AB113" s="194"/>
      <c r="AC113" s="194"/>
      <c r="AD113" s="194"/>
      <c r="AE113" s="194"/>
      <c r="AF113" s="194"/>
      <c r="AG113" s="194"/>
      <c r="AH113" s="194"/>
    </row>
    <row r="114" spans="16:34" ht="14.25">
      <c r="P114" s="194"/>
      <c r="Q114" s="194"/>
      <c r="R114" s="197"/>
      <c r="S114" s="194"/>
      <c r="T114" s="197"/>
      <c r="U114" s="198"/>
      <c r="V114" s="194"/>
      <c r="W114" s="194"/>
      <c r="X114" s="194"/>
      <c r="Y114" s="194"/>
      <c r="Z114" s="194"/>
      <c r="AA114" s="194"/>
      <c r="AB114" s="194"/>
      <c r="AC114" s="194"/>
      <c r="AD114" s="194"/>
      <c r="AE114" s="194"/>
      <c r="AF114" s="194"/>
      <c r="AG114" s="194"/>
      <c r="AH114" s="194"/>
    </row>
    <row r="115" spans="16:34" ht="14.25">
      <c r="P115" s="194"/>
      <c r="Q115" s="197"/>
      <c r="R115" s="197"/>
      <c r="S115" s="197"/>
      <c r="T115" s="197"/>
      <c r="U115" s="198"/>
      <c r="V115" s="194"/>
      <c r="W115" s="194"/>
      <c r="X115" s="194"/>
      <c r="Y115" s="194"/>
      <c r="Z115" s="194"/>
      <c r="AA115" s="194"/>
      <c r="AB115" s="194"/>
      <c r="AC115" s="194"/>
      <c r="AD115" s="194"/>
      <c r="AE115" s="194"/>
      <c r="AF115" s="194"/>
      <c r="AG115" s="194"/>
      <c r="AH115" s="194"/>
    </row>
    <row r="116" spans="16:34" ht="14.25">
      <c r="P116" s="194"/>
      <c r="Q116" s="197"/>
      <c r="R116" s="197"/>
      <c r="S116" s="197"/>
      <c r="T116" s="197"/>
      <c r="U116" s="198"/>
      <c r="V116" s="194"/>
      <c r="W116" s="194"/>
      <c r="X116" s="194"/>
      <c r="Y116" s="194"/>
      <c r="Z116" s="194"/>
      <c r="AA116" s="194"/>
      <c r="AB116" s="194"/>
      <c r="AC116" s="194"/>
      <c r="AD116" s="194"/>
      <c r="AE116" s="194"/>
      <c r="AF116" s="194"/>
      <c r="AG116" s="194"/>
      <c r="AH116" s="194"/>
    </row>
    <row r="117" spans="16:34" ht="14.25">
      <c r="P117" s="194"/>
      <c r="Q117" s="194"/>
      <c r="R117" s="197"/>
      <c r="S117" s="194"/>
      <c r="T117" s="197"/>
      <c r="U117" s="198"/>
      <c r="V117" s="194"/>
      <c r="W117" s="194"/>
      <c r="X117" s="194"/>
      <c r="Y117" s="194"/>
      <c r="Z117" s="194"/>
      <c r="AA117" s="194"/>
      <c r="AB117" s="194"/>
      <c r="AC117" s="194"/>
      <c r="AD117" s="194"/>
      <c r="AE117" s="194"/>
      <c r="AF117" s="194"/>
      <c r="AG117" s="194"/>
      <c r="AH117" s="194"/>
    </row>
    <row r="118" spans="16:34" ht="14.25">
      <c r="P118" s="194"/>
      <c r="Q118" s="197"/>
      <c r="R118" s="197"/>
      <c r="S118" s="197"/>
      <c r="T118" s="197"/>
      <c r="U118" s="198"/>
      <c r="V118" s="194"/>
      <c r="W118" s="194"/>
      <c r="X118" s="194"/>
      <c r="Y118" s="194"/>
      <c r="Z118" s="194"/>
      <c r="AA118" s="194"/>
      <c r="AB118" s="194"/>
      <c r="AC118" s="194"/>
      <c r="AD118" s="194"/>
      <c r="AE118" s="194"/>
      <c r="AF118" s="194"/>
      <c r="AG118" s="194"/>
      <c r="AH118" s="194"/>
    </row>
    <row r="119" spans="16:34" ht="14.25">
      <c r="P119" s="194"/>
      <c r="Q119" s="194"/>
      <c r="R119" s="197"/>
      <c r="S119" s="197"/>
      <c r="T119" s="197"/>
      <c r="U119" s="198"/>
      <c r="V119" s="194"/>
      <c r="W119" s="194"/>
      <c r="X119" s="194"/>
      <c r="Y119" s="194"/>
      <c r="Z119" s="194"/>
      <c r="AA119" s="194"/>
      <c r="AB119" s="194"/>
      <c r="AC119" s="194"/>
      <c r="AD119" s="194"/>
      <c r="AE119" s="194"/>
      <c r="AF119" s="194"/>
      <c r="AG119" s="194"/>
      <c r="AH119" s="194"/>
    </row>
    <row r="120" spans="16:34" ht="14.25">
      <c r="P120" s="194"/>
      <c r="Q120" s="197"/>
      <c r="R120" s="197"/>
      <c r="S120" s="197"/>
      <c r="T120" s="197"/>
      <c r="U120" s="198"/>
      <c r="V120" s="194"/>
      <c r="W120" s="194"/>
      <c r="X120" s="194"/>
      <c r="Y120" s="194"/>
      <c r="Z120" s="194"/>
      <c r="AA120" s="194"/>
      <c r="AB120" s="194"/>
      <c r="AC120" s="194"/>
      <c r="AD120" s="194"/>
      <c r="AE120" s="194"/>
      <c r="AF120" s="194"/>
      <c r="AG120" s="194"/>
      <c r="AH120" s="194"/>
    </row>
    <row r="121" spans="16:34" ht="14.25">
      <c r="P121" s="194"/>
      <c r="Q121" s="194"/>
      <c r="R121" s="197"/>
      <c r="S121" s="194"/>
      <c r="T121" s="197"/>
      <c r="U121" s="198"/>
      <c r="V121" s="194"/>
      <c r="W121" s="194"/>
      <c r="X121" s="194"/>
      <c r="Y121" s="194"/>
      <c r="Z121" s="194"/>
      <c r="AA121" s="194"/>
      <c r="AB121" s="194"/>
      <c r="AC121" s="194"/>
      <c r="AD121" s="194"/>
      <c r="AE121" s="194"/>
      <c r="AF121" s="194"/>
      <c r="AG121" s="194"/>
      <c r="AH121" s="194"/>
    </row>
    <row r="122" spans="16:34" ht="14.25">
      <c r="P122" s="194"/>
      <c r="Q122" s="197"/>
      <c r="R122" s="197"/>
      <c r="S122" s="197"/>
      <c r="T122" s="197"/>
      <c r="U122" s="198"/>
      <c r="V122" s="194"/>
      <c r="W122" s="194"/>
      <c r="X122" s="194"/>
      <c r="Y122" s="194"/>
      <c r="Z122" s="194"/>
      <c r="AA122" s="194"/>
      <c r="AB122" s="194"/>
      <c r="AC122" s="194"/>
      <c r="AD122" s="194"/>
      <c r="AE122" s="194"/>
      <c r="AF122" s="194"/>
      <c r="AG122" s="194"/>
      <c r="AH122" s="194"/>
    </row>
    <row r="123" spans="16:34" ht="14.25">
      <c r="P123" s="194"/>
      <c r="Q123" s="194"/>
      <c r="R123" s="197"/>
      <c r="S123" s="194"/>
      <c r="T123" s="197"/>
      <c r="U123" s="198"/>
      <c r="V123" s="194"/>
      <c r="W123" s="194"/>
      <c r="X123" s="194"/>
      <c r="Y123" s="194"/>
      <c r="Z123" s="194"/>
      <c r="AA123" s="194"/>
      <c r="AB123" s="194"/>
      <c r="AC123" s="194"/>
      <c r="AD123" s="194"/>
      <c r="AE123" s="194"/>
      <c r="AF123" s="194"/>
      <c r="AG123" s="194"/>
      <c r="AH123" s="194"/>
    </row>
    <row r="124" spans="16:34" ht="14.25">
      <c r="P124" s="194"/>
      <c r="Q124" s="194"/>
      <c r="R124" s="197"/>
      <c r="S124" s="194"/>
      <c r="T124" s="197"/>
      <c r="U124" s="198"/>
      <c r="V124" s="194"/>
      <c r="W124" s="194"/>
      <c r="X124" s="194"/>
      <c r="Y124" s="194"/>
      <c r="Z124" s="194"/>
      <c r="AA124" s="194"/>
      <c r="AB124" s="194"/>
      <c r="AC124" s="194"/>
      <c r="AD124" s="194"/>
      <c r="AE124" s="194"/>
      <c r="AF124" s="194"/>
      <c r="AG124" s="194"/>
      <c r="AH124" s="194"/>
    </row>
    <row r="125" spans="16:34" ht="14.25">
      <c r="P125" s="194"/>
      <c r="Q125" s="194"/>
      <c r="R125" s="197"/>
      <c r="S125" s="194"/>
      <c r="T125" s="197"/>
      <c r="U125" s="198"/>
      <c r="V125" s="194"/>
      <c r="W125" s="194"/>
      <c r="X125" s="194"/>
      <c r="Y125" s="194"/>
      <c r="Z125" s="194"/>
      <c r="AA125" s="194"/>
      <c r="AB125" s="194"/>
      <c r="AC125" s="194"/>
      <c r="AD125" s="194"/>
      <c r="AE125" s="194"/>
      <c r="AF125" s="194"/>
      <c r="AG125" s="194"/>
      <c r="AH125" s="194"/>
    </row>
    <row r="126" spans="16:34" ht="14.25">
      <c r="P126" s="194"/>
      <c r="Q126" s="194"/>
      <c r="R126" s="197"/>
      <c r="S126" s="194"/>
      <c r="T126" s="197"/>
      <c r="U126" s="198"/>
      <c r="V126" s="194"/>
      <c r="W126" s="194"/>
      <c r="X126" s="194"/>
      <c r="Y126" s="194"/>
      <c r="Z126" s="194"/>
      <c r="AA126" s="194"/>
      <c r="AB126" s="194"/>
      <c r="AC126" s="194"/>
      <c r="AD126" s="194"/>
      <c r="AE126" s="194"/>
      <c r="AF126" s="194"/>
      <c r="AG126" s="194"/>
      <c r="AH126" s="194"/>
    </row>
    <row r="127" spans="16:34" ht="14.25">
      <c r="P127" s="194"/>
      <c r="Q127" s="197"/>
      <c r="R127" s="197"/>
      <c r="S127" s="197"/>
      <c r="T127" s="197"/>
      <c r="U127" s="198"/>
      <c r="V127" s="194"/>
      <c r="W127" s="194"/>
      <c r="X127" s="194"/>
      <c r="Y127" s="194"/>
      <c r="Z127" s="194"/>
      <c r="AA127" s="194"/>
      <c r="AB127" s="194"/>
      <c r="AC127" s="194"/>
      <c r="AD127" s="194"/>
      <c r="AE127" s="194"/>
      <c r="AF127" s="194"/>
      <c r="AG127" s="194"/>
      <c r="AH127" s="194"/>
    </row>
    <row r="128" spans="16:34" ht="14.25">
      <c r="P128" s="194"/>
      <c r="Q128" s="197"/>
      <c r="R128" s="194"/>
      <c r="S128" s="197"/>
      <c r="T128" s="197"/>
      <c r="U128" s="198"/>
      <c r="V128" s="194"/>
      <c r="W128" s="194"/>
      <c r="X128" s="194"/>
      <c r="Y128" s="194"/>
      <c r="Z128" s="194"/>
      <c r="AA128" s="194"/>
      <c r="AB128" s="194"/>
      <c r="AC128" s="194"/>
      <c r="AD128" s="194"/>
      <c r="AE128" s="194"/>
      <c r="AF128" s="194"/>
      <c r="AG128" s="194"/>
      <c r="AH128" s="194"/>
    </row>
    <row r="129" spans="16:34" ht="14.25">
      <c r="P129" s="194"/>
      <c r="Q129" s="194"/>
      <c r="R129" s="194"/>
      <c r="S129" s="194"/>
      <c r="T129" s="197"/>
      <c r="U129" s="198"/>
      <c r="V129" s="194"/>
      <c r="W129" s="194"/>
      <c r="X129" s="194"/>
      <c r="Y129" s="194"/>
      <c r="Z129" s="194"/>
      <c r="AA129" s="194"/>
      <c r="AB129" s="194"/>
      <c r="AC129" s="194"/>
      <c r="AD129" s="194"/>
      <c r="AE129" s="194"/>
      <c r="AF129" s="194"/>
      <c r="AG129" s="194"/>
      <c r="AH129" s="194"/>
    </row>
    <row r="130" spans="16:34" ht="14.25">
      <c r="P130" s="194"/>
      <c r="Q130" s="194"/>
      <c r="R130" s="194"/>
      <c r="S130" s="194"/>
      <c r="T130" s="197"/>
      <c r="U130" s="198"/>
      <c r="V130" s="194"/>
      <c r="W130" s="194"/>
      <c r="X130" s="194"/>
      <c r="Y130" s="194"/>
      <c r="Z130" s="194"/>
      <c r="AA130" s="194"/>
      <c r="AB130" s="194"/>
      <c r="AC130" s="194"/>
      <c r="AD130" s="194"/>
      <c r="AE130" s="194"/>
      <c r="AF130" s="194"/>
      <c r="AG130" s="194"/>
      <c r="AH130" s="194"/>
    </row>
    <row r="131" spans="16:34" ht="14.25">
      <c r="P131" s="194"/>
      <c r="Q131" s="194"/>
      <c r="R131" s="194"/>
      <c r="S131" s="197"/>
      <c r="T131" s="194"/>
      <c r="U131" s="198"/>
      <c r="V131" s="194"/>
      <c r="W131" s="194"/>
      <c r="X131" s="194"/>
      <c r="Y131" s="194"/>
      <c r="Z131" s="194"/>
      <c r="AA131" s="194"/>
      <c r="AB131" s="194"/>
      <c r="AC131" s="194"/>
      <c r="AD131" s="194"/>
      <c r="AE131" s="194"/>
      <c r="AF131" s="194"/>
      <c r="AG131" s="194"/>
      <c r="AH131" s="194"/>
    </row>
    <row r="132" spans="16:34" ht="14.25">
      <c r="P132" s="194"/>
      <c r="Q132" s="194"/>
      <c r="R132" s="194"/>
      <c r="S132" s="197"/>
      <c r="T132" s="194"/>
      <c r="U132" s="198"/>
      <c r="V132" s="194"/>
      <c r="W132" s="194"/>
      <c r="X132" s="194"/>
      <c r="Y132" s="194"/>
      <c r="Z132" s="194"/>
      <c r="AA132" s="194"/>
      <c r="AB132" s="194"/>
      <c r="AC132" s="194"/>
      <c r="AD132" s="194"/>
      <c r="AE132" s="194"/>
      <c r="AF132" s="194"/>
      <c r="AG132" s="194"/>
      <c r="AH132" s="194"/>
    </row>
    <row r="133" spans="16:34" ht="14.25">
      <c r="P133" s="194"/>
      <c r="Q133" s="197"/>
      <c r="R133" s="194"/>
      <c r="S133" s="197"/>
      <c r="T133" s="194"/>
      <c r="U133" s="198"/>
      <c r="V133" s="194"/>
      <c r="W133" s="194"/>
      <c r="X133" s="194"/>
      <c r="Y133" s="194"/>
      <c r="Z133" s="194"/>
      <c r="AA133" s="194"/>
      <c r="AB133" s="194"/>
      <c r="AC133" s="194"/>
      <c r="AD133" s="194"/>
      <c r="AE133" s="194"/>
      <c r="AF133" s="194"/>
      <c r="AG133" s="194"/>
      <c r="AH133" s="194"/>
    </row>
    <row r="134" spans="16:34" ht="14.25">
      <c r="P134" s="194"/>
      <c r="Q134" s="197"/>
      <c r="R134" s="194"/>
      <c r="S134" s="197"/>
      <c r="T134" s="194"/>
      <c r="U134" s="198"/>
      <c r="V134" s="194"/>
      <c r="W134" s="194"/>
      <c r="X134" s="194"/>
      <c r="Y134" s="194"/>
      <c r="Z134" s="194"/>
      <c r="AA134" s="194"/>
      <c r="AB134" s="194"/>
      <c r="AC134" s="194"/>
      <c r="AD134" s="194"/>
      <c r="AE134" s="194"/>
      <c r="AF134" s="194"/>
      <c r="AG134" s="194"/>
      <c r="AH134" s="194"/>
    </row>
    <row r="135" spans="16:34" ht="14.25">
      <c r="P135" s="194"/>
      <c r="Q135" s="197"/>
      <c r="R135" s="194"/>
      <c r="S135" s="197"/>
      <c r="T135" s="194"/>
      <c r="U135" s="198"/>
      <c r="V135" s="194"/>
      <c r="W135" s="194"/>
      <c r="X135" s="194"/>
      <c r="Y135" s="194"/>
      <c r="Z135" s="194"/>
      <c r="AA135" s="194"/>
      <c r="AB135" s="194"/>
      <c r="AC135" s="194"/>
      <c r="AD135" s="194"/>
      <c r="AE135" s="194"/>
      <c r="AF135" s="194"/>
      <c r="AG135" s="194"/>
      <c r="AH135" s="194"/>
    </row>
    <row r="136" spans="16:34" ht="14.25">
      <c r="P136" s="194"/>
      <c r="Q136" s="197"/>
      <c r="R136" s="194"/>
      <c r="S136" s="197"/>
      <c r="T136" s="194"/>
      <c r="U136" s="198"/>
      <c r="V136" s="194"/>
      <c r="W136" s="194"/>
      <c r="X136" s="194"/>
      <c r="Y136" s="194"/>
      <c r="Z136" s="194"/>
      <c r="AA136" s="194"/>
      <c r="AB136" s="194"/>
      <c r="AC136" s="194"/>
      <c r="AD136" s="194"/>
      <c r="AE136" s="194"/>
      <c r="AF136" s="194"/>
      <c r="AG136" s="194"/>
      <c r="AH136" s="194"/>
    </row>
    <row r="137" spans="16:34" ht="14.25">
      <c r="P137" s="194"/>
      <c r="Q137" s="197"/>
      <c r="R137" s="194"/>
      <c r="S137" s="197"/>
      <c r="T137" s="194"/>
      <c r="U137" s="198"/>
      <c r="V137" s="194"/>
      <c r="W137" s="194"/>
      <c r="X137" s="194"/>
      <c r="Y137" s="194"/>
      <c r="Z137" s="194"/>
      <c r="AA137" s="194"/>
      <c r="AB137" s="194"/>
      <c r="AC137" s="194"/>
      <c r="AD137" s="194"/>
      <c r="AE137" s="194"/>
      <c r="AF137" s="194"/>
      <c r="AG137" s="194"/>
      <c r="AH137" s="194"/>
    </row>
    <row r="138" spans="16:34" ht="14.25">
      <c r="P138" s="194"/>
      <c r="Q138" s="194"/>
      <c r="R138" s="194"/>
      <c r="S138" s="197"/>
      <c r="T138" s="194"/>
      <c r="U138" s="198"/>
      <c r="V138" s="194"/>
      <c r="W138" s="194"/>
      <c r="X138" s="194"/>
      <c r="Y138" s="194"/>
      <c r="Z138" s="194"/>
      <c r="AA138" s="194"/>
      <c r="AB138" s="194"/>
      <c r="AC138" s="194"/>
      <c r="AD138" s="194"/>
      <c r="AE138" s="194"/>
      <c r="AF138" s="194"/>
      <c r="AG138" s="194"/>
      <c r="AH138" s="194"/>
    </row>
    <row r="139" spans="16:34" ht="14.25">
      <c r="P139" s="194"/>
      <c r="Q139" s="197"/>
      <c r="R139" s="194"/>
      <c r="S139" s="197"/>
      <c r="T139" s="194"/>
      <c r="U139" s="198"/>
      <c r="V139" s="194"/>
      <c r="W139" s="194"/>
      <c r="X139" s="194"/>
      <c r="Y139" s="194"/>
      <c r="Z139" s="194"/>
      <c r="AA139" s="194"/>
      <c r="AB139" s="194"/>
      <c r="AC139" s="194"/>
      <c r="AD139" s="194"/>
      <c r="AE139" s="194"/>
      <c r="AF139" s="194"/>
      <c r="AG139" s="194"/>
      <c r="AH139" s="194"/>
    </row>
    <row r="140" spans="16:34" ht="14.25">
      <c r="P140" s="194"/>
      <c r="Q140" s="194"/>
      <c r="R140" s="194"/>
      <c r="S140" s="194"/>
      <c r="T140" s="194"/>
      <c r="U140" s="194"/>
      <c r="V140" s="194"/>
      <c r="W140" s="194"/>
      <c r="X140" s="194"/>
      <c r="Y140" s="194"/>
      <c r="Z140" s="194"/>
      <c r="AA140" s="194"/>
      <c r="AB140" s="194"/>
      <c r="AC140" s="194"/>
      <c r="AD140" s="194"/>
      <c r="AE140" s="194"/>
      <c r="AF140" s="194"/>
      <c r="AG140" s="194"/>
      <c r="AH140" s="194"/>
    </row>
    <row r="141" spans="16:34" ht="14.25">
      <c r="P141" s="194"/>
      <c r="Q141" s="194"/>
      <c r="R141" s="194"/>
      <c r="S141" s="194"/>
      <c r="T141" s="194"/>
      <c r="U141" s="194"/>
      <c r="V141" s="194"/>
      <c r="W141" s="194"/>
      <c r="X141" s="194"/>
      <c r="Y141" s="194"/>
      <c r="Z141" s="194"/>
      <c r="AA141" s="194"/>
      <c r="AB141" s="194"/>
      <c r="AC141" s="194"/>
      <c r="AD141" s="194"/>
      <c r="AE141" s="194"/>
      <c r="AF141" s="194"/>
      <c r="AG141" s="194"/>
      <c r="AH141" s="194"/>
    </row>
    <row r="142" spans="16:34" ht="14.25">
      <c r="P142" s="194"/>
      <c r="Q142" s="194"/>
      <c r="R142" s="194"/>
      <c r="S142" s="194"/>
      <c r="T142" s="194"/>
      <c r="U142" s="194"/>
      <c r="V142" s="194"/>
      <c r="W142" s="194"/>
      <c r="X142" s="194"/>
      <c r="Y142" s="194"/>
      <c r="Z142" s="194"/>
      <c r="AA142" s="194"/>
      <c r="AB142" s="194"/>
      <c r="AC142" s="194"/>
      <c r="AD142" s="194"/>
      <c r="AE142" s="194"/>
      <c r="AF142" s="194"/>
      <c r="AG142" s="194"/>
      <c r="AH142" s="194"/>
    </row>
    <row r="143" spans="16:34" ht="14.25">
      <c r="P143" s="194"/>
      <c r="Q143" s="194"/>
      <c r="R143" s="194"/>
      <c r="S143" s="194"/>
      <c r="T143" s="194"/>
      <c r="U143" s="194"/>
      <c r="V143" s="194"/>
      <c r="W143" s="194"/>
      <c r="X143" s="194"/>
      <c r="Y143" s="194"/>
      <c r="Z143" s="194"/>
      <c r="AA143" s="194"/>
      <c r="AB143" s="194"/>
      <c r="AC143" s="194"/>
      <c r="AD143" s="194"/>
      <c r="AE143" s="194"/>
      <c r="AF143" s="194"/>
      <c r="AG143" s="194"/>
      <c r="AH143" s="194"/>
    </row>
    <row r="144" spans="16:34" ht="14.25">
      <c r="P144" s="194"/>
      <c r="Q144" s="194"/>
      <c r="R144" s="194"/>
      <c r="S144" s="194"/>
      <c r="T144" s="194"/>
      <c r="U144" s="194"/>
      <c r="V144" s="194"/>
      <c r="W144" s="194"/>
      <c r="X144" s="194"/>
      <c r="Y144" s="194"/>
      <c r="Z144" s="194"/>
      <c r="AA144" s="194"/>
      <c r="AB144" s="194"/>
      <c r="AC144" s="194"/>
      <c r="AD144" s="194"/>
      <c r="AE144" s="194"/>
      <c r="AF144" s="194"/>
      <c r="AG144" s="194"/>
      <c r="AH144" s="194"/>
    </row>
    <row r="145" spans="16:34" ht="14.25">
      <c r="P145" s="194"/>
      <c r="Q145" s="194"/>
      <c r="R145" s="194"/>
      <c r="S145" s="194"/>
      <c r="T145" s="194"/>
      <c r="U145" s="194"/>
      <c r="V145" s="194"/>
      <c r="W145" s="194"/>
      <c r="X145" s="194"/>
      <c r="Y145" s="194"/>
      <c r="Z145" s="194"/>
      <c r="AA145" s="194"/>
      <c r="AB145" s="194"/>
      <c r="AC145" s="194"/>
      <c r="AD145" s="194"/>
      <c r="AE145" s="194"/>
      <c r="AF145" s="194"/>
      <c r="AG145" s="194"/>
      <c r="AH145" s="194"/>
    </row>
    <row r="146" spans="16:34" ht="14.25">
      <c r="P146" s="194"/>
      <c r="Q146" s="194"/>
      <c r="R146" s="194"/>
      <c r="S146" s="194"/>
      <c r="T146" s="194"/>
      <c r="U146" s="194"/>
      <c r="V146" s="194"/>
      <c r="W146" s="194"/>
      <c r="X146" s="194"/>
      <c r="Y146" s="194"/>
      <c r="Z146" s="194"/>
      <c r="AA146" s="194"/>
      <c r="AB146" s="194"/>
      <c r="AC146" s="194"/>
      <c r="AD146" s="194"/>
      <c r="AE146" s="194"/>
      <c r="AF146" s="194"/>
      <c r="AG146" s="194"/>
      <c r="AH146" s="194"/>
    </row>
    <row r="147" spans="16:29" ht="14.25">
      <c r="P147" s="194"/>
      <c r="Q147" s="194"/>
      <c r="R147" s="194"/>
      <c r="S147" s="194"/>
      <c r="T147" s="194"/>
      <c r="U147" s="194"/>
      <c r="V147" s="194"/>
      <c r="W147" s="194"/>
      <c r="X147" s="194"/>
      <c r="Y147" s="194"/>
      <c r="Z147" s="194"/>
      <c r="AA147" s="194"/>
      <c r="AB147" s="194"/>
      <c r="AC147" s="194"/>
    </row>
    <row r="148" spans="16:29" ht="14.25">
      <c r="P148" s="194"/>
      <c r="Q148" s="194"/>
      <c r="R148" s="194"/>
      <c r="S148" s="194"/>
      <c r="T148" s="194"/>
      <c r="U148" s="194"/>
      <c r="V148" s="194"/>
      <c r="W148" s="194"/>
      <c r="X148" s="194"/>
      <c r="Y148" s="194"/>
      <c r="Z148" s="194"/>
      <c r="AA148" s="194"/>
      <c r="AB148" s="194"/>
      <c r="AC148" s="194"/>
    </row>
    <row r="149" spans="16:28" ht="14.25">
      <c r="P149" s="194"/>
      <c r="Q149" s="194"/>
      <c r="R149" s="194"/>
      <c r="S149" s="194"/>
      <c r="T149" s="194"/>
      <c r="U149" s="194"/>
      <c r="V149" s="194"/>
      <c r="W149" s="194"/>
      <c r="X149" s="194"/>
      <c r="Y149" s="194"/>
      <c r="Z149" s="194"/>
      <c r="AA149" s="194"/>
      <c r="AB149" s="19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G54"/>
  <sheetViews>
    <sheetView zoomScaleSheetLayoutView="100" zoomScalePageLayoutView="0" workbookViewId="0" topLeftCell="A1">
      <selection activeCell="A1" sqref="A1"/>
    </sheetView>
  </sheetViews>
  <sheetFormatPr defaultColWidth="11.00390625" defaultRowHeight="14.25"/>
  <cols>
    <col min="1" max="7" width="11.00390625" style="30" customWidth="1"/>
    <col min="8" max="8" width="1.00390625" style="30" customWidth="1"/>
    <col min="9" max="17" width="11.00390625" style="30" customWidth="1"/>
    <col min="18" max="18" width="11.00390625" style="89" customWidth="1"/>
    <col min="19" max="19" width="6.875" style="89" bestFit="1" customWidth="1"/>
    <col min="20" max="31" width="11.00390625" style="89" customWidth="1"/>
    <col min="32" max="16384" width="11.00390625" style="30" customWidth="1"/>
  </cols>
  <sheetData>
    <row r="3" spans="18:33" ht="14.25">
      <c r="R3" s="307"/>
      <c r="S3" s="307"/>
      <c r="T3" s="307" t="s">
        <v>33</v>
      </c>
      <c r="U3" s="307"/>
      <c r="V3" s="307"/>
      <c r="W3" s="307"/>
      <c r="X3" s="307"/>
      <c r="Y3" s="307"/>
      <c r="Z3" s="307"/>
      <c r="AA3" s="307"/>
      <c r="AB3" s="307"/>
      <c r="AC3" s="307"/>
      <c r="AD3" s="307"/>
      <c r="AE3" s="307"/>
      <c r="AF3" s="307"/>
      <c r="AG3" s="307"/>
    </row>
    <row r="4" spans="18:33" ht="14.25">
      <c r="R4" s="307"/>
      <c r="S4" s="307"/>
      <c r="T4" s="307" t="s">
        <v>20</v>
      </c>
      <c r="U4" s="307" t="s">
        <v>21</v>
      </c>
      <c r="V4" s="307" t="s">
        <v>22</v>
      </c>
      <c r="W4" s="307" t="s">
        <v>23</v>
      </c>
      <c r="X4" s="307" t="s">
        <v>24</v>
      </c>
      <c r="Y4" s="307" t="s">
        <v>25</v>
      </c>
      <c r="Z4" s="307" t="s">
        <v>26</v>
      </c>
      <c r="AA4" s="307" t="s">
        <v>27</v>
      </c>
      <c r="AB4" s="307" t="s">
        <v>28</v>
      </c>
      <c r="AC4" s="307" t="s">
        <v>29</v>
      </c>
      <c r="AD4" s="307" t="s">
        <v>30</v>
      </c>
      <c r="AE4" s="307" t="s">
        <v>31</v>
      </c>
      <c r="AF4" s="307"/>
      <c r="AG4" s="307"/>
    </row>
    <row r="5" spans="18:33" ht="14.25">
      <c r="R5" s="307" t="s">
        <v>36</v>
      </c>
      <c r="S5" s="307">
        <v>2009</v>
      </c>
      <c r="T5" s="312">
        <v>119.641</v>
      </c>
      <c r="U5" s="312">
        <v>66.469</v>
      </c>
      <c r="V5" s="312">
        <v>63.303</v>
      </c>
      <c r="W5" s="312">
        <v>115.938</v>
      </c>
      <c r="X5" s="312">
        <v>98.44</v>
      </c>
      <c r="Y5" s="312">
        <v>141.626</v>
      </c>
      <c r="Z5" s="312">
        <v>302.178</v>
      </c>
      <c r="AA5" s="312">
        <v>166.845</v>
      </c>
      <c r="AB5" s="312">
        <v>232.666</v>
      </c>
      <c r="AC5" s="312">
        <v>519.55</v>
      </c>
      <c r="AD5" s="312">
        <v>393.684</v>
      </c>
      <c r="AE5" s="312">
        <v>217.822</v>
      </c>
      <c r="AF5" s="307"/>
      <c r="AG5" s="307"/>
    </row>
    <row r="6" spans="18:33" ht="14.25">
      <c r="R6" s="307" t="s">
        <v>36</v>
      </c>
      <c r="S6" s="307">
        <v>2010</v>
      </c>
      <c r="T6" s="312">
        <v>118.427</v>
      </c>
      <c r="U6" s="312">
        <v>129.697</v>
      </c>
      <c r="V6" s="312">
        <v>111.349</v>
      </c>
      <c r="W6" s="312">
        <v>160.809</v>
      </c>
      <c r="X6" s="312">
        <v>152.94</v>
      </c>
      <c r="Y6" s="312">
        <v>157.863</v>
      </c>
      <c r="Z6" s="312">
        <v>320.094</v>
      </c>
      <c r="AA6" s="312">
        <v>405.733</v>
      </c>
      <c r="AB6" s="312">
        <v>417.128</v>
      </c>
      <c r="AC6" s="312">
        <v>412.996</v>
      </c>
      <c r="AD6" s="312">
        <v>590.398</v>
      </c>
      <c r="AE6" s="312">
        <v>329.098</v>
      </c>
      <c r="AF6" s="307"/>
      <c r="AG6" s="307"/>
    </row>
    <row r="7" spans="18:33" ht="14.25">
      <c r="R7" s="307" t="s">
        <v>36</v>
      </c>
      <c r="S7" s="307">
        <v>2011</v>
      </c>
      <c r="T7" s="312">
        <v>295.318</v>
      </c>
      <c r="U7" s="312">
        <v>231.181</v>
      </c>
      <c r="V7" s="312">
        <v>207.209</v>
      </c>
      <c r="W7" s="312">
        <v>158.986</v>
      </c>
      <c r="X7" s="312">
        <v>263.83</v>
      </c>
      <c r="Y7" s="312">
        <v>285.876</v>
      </c>
      <c r="Z7" s="312">
        <v>180.834</v>
      </c>
      <c r="AA7" s="312">
        <v>339.669</v>
      </c>
      <c r="AB7" s="312">
        <v>538.852</v>
      </c>
      <c r="AC7" s="312">
        <v>446.534</v>
      </c>
      <c r="AD7" s="312">
        <v>602.988</v>
      </c>
      <c r="AE7" s="312">
        <v>245.66729999999998</v>
      </c>
      <c r="AF7" s="312">
        <f>SUM(T7:AE7)</f>
        <v>3796.9443</v>
      </c>
      <c r="AG7" s="307"/>
    </row>
    <row r="8" spans="18:33" ht="14.25">
      <c r="R8" s="307" t="s">
        <v>36</v>
      </c>
      <c r="S8" s="307">
        <v>2012</v>
      </c>
      <c r="T8" s="3">
        <v>224.283</v>
      </c>
      <c r="U8" s="312">
        <v>166.036</v>
      </c>
      <c r="V8" s="312">
        <v>191.967</v>
      </c>
      <c r="W8" s="2">
        <v>230.377</v>
      </c>
      <c r="X8" s="312">
        <v>262.098</v>
      </c>
      <c r="Y8" s="2">
        <v>190.628</v>
      </c>
      <c r="Z8" s="2">
        <v>254.364</v>
      </c>
      <c r="AA8" s="312"/>
      <c r="AB8" s="312"/>
      <c r="AC8" s="312"/>
      <c r="AD8" s="312"/>
      <c r="AE8" s="312"/>
      <c r="AF8" s="312"/>
      <c r="AG8" s="307"/>
    </row>
    <row r="9" spans="18:33" ht="14.25">
      <c r="R9" s="307" t="s">
        <v>37</v>
      </c>
      <c r="S9" s="307">
        <v>2009</v>
      </c>
      <c r="T9" s="312">
        <v>531.937</v>
      </c>
      <c r="U9" s="312">
        <v>272.519</v>
      </c>
      <c r="V9" s="312">
        <v>263.042</v>
      </c>
      <c r="W9" s="312">
        <v>500.484</v>
      </c>
      <c r="X9" s="312">
        <v>424.65</v>
      </c>
      <c r="Y9" s="312">
        <v>547.658</v>
      </c>
      <c r="Z9" s="312">
        <v>1090.292</v>
      </c>
      <c r="AA9" s="312">
        <v>654.851</v>
      </c>
      <c r="AB9" s="312">
        <v>815.731</v>
      </c>
      <c r="AC9" s="312">
        <v>1951.109</v>
      </c>
      <c r="AD9" s="312">
        <v>1553.84</v>
      </c>
      <c r="AE9" s="312">
        <v>960.192</v>
      </c>
      <c r="AF9" s="307"/>
      <c r="AG9" s="307"/>
    </row>
    <row r="10" spans="18:33" ht="14.25">
      <c r="R10" s="307" t="s">
        <v>37</v>
      </c>
      <c r="S10" s="307">
        <v>2010</v>
      </c>
      <c r="T10" s="312">
        <v>505.576</v>
      </c>
      <c r="U10" s="312">
        <v>555.501</v>
      </c>
      <c r="V10" s="312">
        <v>448.208</v>
      </c>
      <c r="W10" s="312">
        <v>634.394</v>
      </c>
      <c r="X10" s="312">
        <v>585.862</v>
      </c>
      <c r="Y10" s="312">
        <v>606.859</v>
      </c>
      <c r="Z10" s="312">
        <v>1148.695</v>
      </c>
      <c r="AA10" s="312">
        <v>1624.791</v>
      </c>
      <c r="AB10" s="312">
        <v>1791.889</v>
      </c>
      <c r="AC10" s="312">
        <v>1650.838</v>
      </c>
      <c r="AD10" s="312">
        <v>2105.113</v>
      </c>
      <c r="AE10" s="312">
        <v>1213.354</v>
      </c>
      <c r="AF10" s="307"/>
      <c r="AG10" s="307"/>
    </row>
    <row r="11" spans="18:33" ht="14.25">
      <c r="R11" s="307" t="s">
        <v>37</v>
      </c>
      <c r="S11" s="307">
        <v>2011</v>
      </c>
      <c r="T11" s="312">
        <v>976.504</v>
      </c>
      <c r="U11" s="312">
        <v>961.957</v>
      </c>
      <c r="V11" s="312">
        <v>778.01</v>
      </c>
      <c r="W11" s="312">
        <v>662.081</v>
      </c>
      <c r="X11" s="312">
        <v>1063.725</v>
      </c>
      <c r="Y11" s="312">
        <v>1126.84</v>
      </c>
      <c r="Z11" s="312">
        <v>747.43</v>
      </c>
      <c r="AA11" s="312">
        <v>1220.202</v>
      </c>
      <c r="AB11" s="312">
        <v>2111.174</v>
      </c>
      <c r="AC11" s="312">
        <v>1703.088</v>
      </c>
      <c r="AD11" s="312">
        <v>2338.3</v>
      </c>
      <c r="AE11" s="312">
        <v>963.8</v>
      </c>
      <c r="AF11" s="312">
        <f>SUM(T11:AE11)</f>
        <v>14653.111</v>
      </c>
      <c r="AG11" s="307"/>
    </row>
    <row r="12" spans="18:33" ht="14.25">
      <c r="R12" s="307" t="s">
        <v>37</v>
      </c>
      <c r="S12" s="307">
        <v>2012</v>
      </c>
      <c r="T12" s="3">
        <v>886.848</v>
      </c>
      <c r="U12" s="312">
        <v>658.566</v>
      </c>
      <c r="V12" s="312">
        <v>928.392</v>
      </c>
      <c r="W12" s="2">
        <v>901.949</v>
      </c>
      <c r="X12" s="312">
        <v>1093.278</v>
      </c>
      <c r="Y12" s="2">
        <v>833.709</v>
      </c>
      <c r="Z12" s="2">
        <v>997.716</v>
      </c>
      <c r="AA12" s="312"/>
      <c r="AB12" s="312"/>
      <c r="AC12" s="312"/>
      <c r="AD12" s="312"/>
      <c r="AE12" s="312"/>
      <c r="AF12" s="312"/>
      <c r="AG12" s="307"/>
    </row>
    <row r="13" spans="18:33" ht="14.25">
      <c r="R13" s="307"/>
      <c r="S13" s="307"/>
      <c r="T13" s="307"/>
      <c r="U13" s="307"/>
      <c r="V13" s="307"/>
      <c r="W13" s="307"/>
      <c r="X13" s="308"/>
      <c r="Y13" s="307"/>
      <c r="Z13" s="307"/>
      <c r="AA13" s="307"/>
      <c r="AB13" s="307"/>
      <c r="AC13" s="307"/>
      <c r="AD13" s="307"/>
      <c r="AE13" s="307"/>
      <c r="AF13" s="307"/>
      <c r="AG13" s="307"/>
    </row>
    <row r="14" spans="18:33" ht="14.25">
      <c r="R14" s="307"/>
      <c r="S14" s="307"/>
      <c r="T14" s="307" t="s">
        <v>34</v>
      </c>
      <c r="U14" s="307"/>
      <c r="V14" s="307"/>
      <c r="W14" s="307"/>
      <c r="X14" s="308"/>
      <c r="Y14" s="307"/>
      <c r="Z14" s="307"/>
      <c r="AA14" s="307"/>
      <c r="AB14" s="307"/>
      <c r="AC14" s="307"/>
      <c r="AD14" s="307"/>
      <c r="AE14" s="307"/>
      <c r="AF14" s="307"/>
      <c r="AG14" s="307"/>
    </row>
    <row r="15" spans="18:33" ht="14.25">
      <c r="R15" s="307"/>
      <c r="S15" s="307"/>
      <c r="T15" s="307" t="s">
        <v>33</v>
      </c>
      <c r="U15" s="307"/>
      <c r="V15" s="307"/>
      <c r="W15" s="307"/>
      <c r="X15" s="307"/>
      <c r="Y15" s="307"/>
      <c r="Z15" s="307"/>
      <c r="AA15" s="307"/>
      <c r="AB15" s="307"/>
      <c r="AC15" s="307"/>
      <c r="AD15" s="307"/>
      <c r="AE15" s="307"/>
      <c r="AF15" s="307"/>
      <c r="AG15" s="307"/>
    </row>
    <row r="16" spans="17:33" ht="14.25">
      <c r="Q16" s="2"/>
      <c r="R16" s="307"/>
      <c r="S16" s="307"/>
      <c r="T16" s="307" t="s">
        <v>20</v>
      </c>
      <c r="U16" s="307" t="s">
        <v>21</v>
      </c>
      <c r="V16" s="307" t="s">
        <v>22</v>
      </c>
      <c r="W16" s="307" t="s">
        <v>23</v>
      </c>
      <c r="X16" s="307" t="s">
        <v>24</v>
      </c>
      <c r="Y16" s="307" t="s">
        <v>25</v>
      </c>
      <c r="Z16" s="307" t="s">
        <v>26</v>
      </c>
      <c r="AA16" s="307" t="s">
        <v>27</v>
      </c>
      <c r="AB16" s="307" t="s">
        <v>28</v>
      </c>
      <c r="AC16" s="307" t="s">
        <v>29</v>
      </c>
      <c r="AD16" s="307" t="s">
        <v>30</v>
      </c>
      <c r="AE16" s="307" t="s">
        <v>31</v>
      </c>
      <c r="AF16" s="307"/>
      <c r="AG16" s="307"/>
    </row>
    <row r="17" spans="17:33" s="89" customFormat="1" ht="14.25">
      <c r="Q17" s="2"/>
      <c r="R17" s="307"/>
      <c r="S17" s="307">
        <v>2009</v>
      </c>
      <c r="T17" s="309">
        <v>4.446109611253667</v>
      </c>
      <c r="U17" s="309">
        <v>4.099941326031685</v>
      </c>
      <c r="V17" s="309">
        <v>4.155284899609813</v>
      </c>
      <c r="W17" s="309">
        <v>4.31682450965171</v>
      </c>
      <c r="X17" s="309">
        <v>4.313795205201138</v>
      </c>
      <c r="Y17" s="309">
        <v>3.866931213195317</v>
      </c>
      <c r="Z17" s="309">
        <v>3.608111775178868</v>
      </c>
      <c r="AA17" s="309">
        <v>3.9249063502052803</v>
      </c>
      <c r="AB17" s="309">
        <v>3.5060172092183643</v>
      </c>
      <c r="AC17" s="309">
        <v>3.7553825425849294</v>
      </c>
      <c r="AD17" s="309">
        <v>3.946921896749677</v>
      </c>
      <c r="AE17" s="309">
        <v>4.408149773668408</v>
      </c>
      <c r="AF17" s="307"/>
      <c r="AG17" s="308"/>
    </row>
    <row r="18" spans="17:33" ht="14.25">
      <c r="Q18" s="4"/>
      <c r="R18" s="307"/>
      <c r="S18" s="307">
        <v>2010</v>
      </c>
      <c r="T18" s="309">
        <v>4.269094041054827</v>
      </c>
      <c r="U18" s="309">
        <v>4.283067457227229</v>
      </c>
      <c r="V18" s="309">
        <v>4.025253931333016</v>
      </c>
      <c r="W18" s="309">
        <v>3.9450155153007604</v>
      </c>
      <c r="X18" s="309">
        <v>3.830665620504773</v>
      </c>
      <c r="Y18" s="309">
        <v>3.844213020150384</v>
      </c>
      <c r="Z18" s="309">
        <v>3.5886177185451773</v>
      </c>
      <c r="AA18" s="309">
        <v>4.004581830908504</v>
      </c>
      <c r="AB18" s="309">
        <v>4.295777315356437</v>
      </c>
      <c r="AC18" s="309">
        <v>3.9972251547230484</v>
      </c>
      <c r="AD18" s="309">
        <v>3.5655828779907788</v>
      </c>
      <c r="AE18" s="309">
        <v>3.686907851156798</v>
      </c>
      <c r="AF18" s="307"/>
      <c r="AG18" s="307"/>
    </row>
    <row r="19" spans="17:33" ht="14.25">
      <c r="Q19" s="1"/>
      <c r="R19" s="307"/>
      <c r="S19" s="307">
        <v>2011</v>
      </c>
      <c r="T19" s="309">
        <v>3.3066186280551815</v>
      </c>
      <c r="U19" s="309">
        <v>4.161055623083212</v>
      </c>
      <c r="V19" s="309">
        <v>3.754711426627222</v>
      </c>
      <c r="W19" s="309">
        <v>4.16439812310518</v>
      </c>
      <c r="X19" s="309">
        <v>4.031857635598681</v>
      </c>
      <c r="Y19" s="309">
        <v>3.9417089927101263</v>
      </c>
      <c r="Z19" s="309">
        <v>4.133238218476613</v>
      </c>
      <c r="AA19" s="309">
        <v>3.5923266474126283</v>
      </c>
      <c r="AB19" s="309">
        <v>3.9179106693489123</v>
      </c>
      <c r="AC19" s="309">
        <v>3.8140164018865303</v>
      </c>
      <c r="AD19" s="309">
        <v>3.8778549490205445</v>
      </c>
      <c r="AE19" s="309">
        <v>3.9231920568997176</v>
      </c>
      <c r="AF19" s="308"/>
      <c r="AG19" s="307"/>
    </row>
    <row r="20" spans="18:33" ht="14.25">
      <c r="R20" s="307"/>
      <c r="S20" s="307">
        <v>2012</v>
      </c>
      <c r="T20" s="4">
        <v>3.954147215794331</v>
      </c>
      <c r="U20" s="309">
        <v>3.966404876050977</v>
      </c>
      <c r="V20" s="309">
        <v>4.836206222944568</v>
      </c>
      <c r="W20" s="4">
        <v>3.9151000316871905</v>
      </c>
      <c r="X20" s="309">
        <v>4.171256552892429</v>
      </c>
      <c r="Y20" s="4">
        <v>4.373486581194788</v>
      </c>
      <c r="Z20" s="4">
        <v>3.9223946784922394</v>
      </c>
      <c r="AA20" s="309"/>
      <c r="AB20" s="309"/>
      <c r="AC20" s="309"/>
      <c r="AD20" s="309"/>
      <c r="AE20" s="309"/>
      <c r="AF20" s="308"/>
      <c r="AG20" s="307"/>
    </row>
    <row r="21" spans="18:33" ht="14.25">
      <c r="R21" s="307"/>
      <c r="S21" s="307"/>
      <c r="T21" s="309"/>
      <c r="U21" s="309"/>
      <c r="V21" s="309"/>
      <c r="W21" s="309"/>
      <c r="X21" s="309"/>
      <c r="Y21" s="309"/>
      <c r="Z21" s="309"/>
      <c r="AA21" s="309"/>
      <c r="AB21" s="309"/>
      <c r="AC21" s="309"/>
      <c r="AD21" s="309"/>
      <c r="AE21" s="309"/>
      <c r="AF21" s="307"/>
      <c r="AG21" s="307"/>
    </row>
    <row r="22" spans="18:33" ht="14.25">
      <c r="R22" s="307"/>
      <c r="S22" s="307"/>
      <c r="T22" s="307" t="s">
        <v>35</v>
      </c>
      <c r="U22" s="309"/>
      <c r="V22" s="309"/>
      <c r="W22" s="309"/>
      <c r="X22" s="309"/>
      <c r="Y22" s="309"/>
      <c r="Z22" s="309"/>
      <c r="AA22" s="309"/>
      <c r="AB22" s="309"/>
      <c r="AC22" s="309"/>
      <c r="AD22" s="309"/>
      <c r="AE22" s="309"/>
      <c r="AF22" s="307"/>
      <c r="AG22" s="307"/>
    </row>
    <row r="23" spans="18:33" ht="14.25">
      <c r="R23" s="307"/>
      <c r="S23" s="307"/>
      <c r="T23" s="307" t="s">
        <v>33</v>
      </c>
      <c r="U23" s="307"/>
      <c r="V23" s="307"/>
      <c r="W23" s="307"/>
      <c r="X23" s="307"/>
      <c r="Y23" s="307"/>
      <c r="Z23" s="307"/>
      <c r="AA23" s="307"/>
      <c r="AB23" s="307"/>
      <c r="AC23" s="307"/>
      <c r="AD23" s="307"/>
      <c r="AE23" s="307"/>
      <c r="AF23" s="307"/>
      <c r="AG23" s="307"/>
    </row>
    <row r="24" spans="18:33" ht="14.25">
      <c r="R24" s="307"/>
      <c r="S24" s="307"/>
      <c r="T24" s="307" t="s">
        <v>20</v>
      </c>
      <c r="U24" s="307" t="s">
        <v>21</v>
      </c>
      <c r="V24" s="307" t="s">
        <v>22</v>
      </c>
      <c r="W24" s="307" t="s">
        <v>23</v>
      </c>
      <c r="X24" s="307" t="s">
        <v>24</v>
      </c>
      <c r="Y24" s="307" t="s">
        <v>25</v>
      </c>
      <c r="Z24" s="307" t="s">
        <v>26</v>
      </c>
      <c r="AA24" s="307" t="s">
        <v>27</v>
      </c>
      <c r="AB24" s="307" t="s">
        <v>28</v>
      </c>
      <c r="AC24" s="307" t="s">
        <v>29</v>
      </c>
      <c r="AD24" s="307" t="s">
        <v>30</v>
      </c>
      <c r="AE24" s="307" t="s">
        <v>31</v>
      </c>
      <c r="AF24" s="307"/>
      <c r="AG24" s="307"/>
    </row>
    <row r="25" spans="18:33" ht="14.25">
      <c r="R25" s="307"/>
      <c r="S25" s="307">
        <v>2009</v>
      </c>
      <c r="T25" s="310">
        <v>2769.970748907147</v>
      </c>
      <c r="U25" s="310">
        <v>2484.564443575201</v>
      </c>
      <c r="V25" s="310">
        <v>2463.7930755256466</v>
      </c>
      <c r="W25" s="310">
        <v>2517.4857175386837</v>
      </c>
      <c r="X25" s="310">
        <v>2440.400223486388</v>
      </c>
      <c r="Y25" s="310">
        <v>2138.7223153940663</v>
      </c>
      <c r="Z25" s="310">
        <v>1949.8957655421636</v>
      </c>
      <c r="AA25" s="310">
        <v>2146.4527848002635</v>
      </c>
      <c r="AB25" s="310">
        <v>1925.0488690655275</v>
      </c>
      <c r="AC25" s="310">
        <v>2049.800453219132</v>
      </c>
      <c r="AD25" s="310">
        <v>2004.1680007315508</v>
      </c>
      <c r="AE25" s="310">
        <v>2210.4667040060235</v>
      </c>
      <c r="AF25" s="307"/>
      <c r="AG25" s="307"/>
    </row>
    <row r="26" spans="18:33" ht="14.25">
      <c r="R26" s="307"/>
      <c r="S26" s="307">
        <v>2010</v>
      </c>
      <c r="T26" s="310">
        <v>2137.36462259451</v>
      </c>
      <c r="U26" s="310">
        <v>2280.990405020933</v>
      </c>
      <c r="V26" s="310">
        <v>2105.8518467161807</v>
      </c>
      <c r="W26" s="310">
        <v>2053.853977575882</v>
      </c>
      <c r="X26" s="310">
        <v>2042.5492155093502</v>
      </c>
      <c r="Y26" s="310">
        <v>2063.0738015241063</v>
      </c>
      <c r="Z26" s="310">
        <v>1908.1398133048417</v>
      </c>
      <c r="AA26" s="310">
        <v>2039.613618118319</v>
      </c>
      <c r="AB26" s="310">
        <v>2121.813289374005</v>
      </c>
      <c r="AC26" s="310">
        <v>1934.8168638921445</v>
      </c>
      <c r="AD26" s="310">
        <v>1719.7519337125125</v>
      </c>
      <c r="AE26" s="310">
        <v>1750.4701095722246</v>
      </c>
      <c r="AF26" s="307"/>
      <c r="AG26" s="307"/>
    </row>
    <row r="27" spans="18:33" ht="14.25">
      <c r="R27" s="307"/>
      <c r="S27" s="307">
        <v>2011</v>
      </c>
      <c r="T27" s="310">
        <v>1618.391421315328</v>
      </c>
      <c r="U27" s="310">
        <v>1979.372549344453</v>
      </c>
      <c r="V27" s="310">
        <v>1800.947335781747</v>
      </c>
      <c r="W27" s="310">
        <v>1962.7641233819331</v>
      </c>
      <c r="X27" s="310">
        <v>1885.8207718985711</v>
      </c>
      <c r="Y27" s="311">
        <v>1850.2776182680605</v>
      </c>
      <c r="Z27" s="310">
        <v>1913.4413008615634</v>
      </c>
      <c r="AA27" s="310">
        <v>1676.862155745741</v>
      </c>
      <c r="AB27" s="310">
        <v>1895.0542116573754</v>
      </c>
      <c r="AC27" s="310">
        <v>1951.784753501413</v>
      </c>
      <c r="AD27" s="310">
        <v>1971.6565702800056</v>
      </c>
      <c r="AE27" s="310">
        <v>2028.957236066827</v>
      </c>
      <c r="AF27" s="307"/>
      <c r="AG27" s="307"/>
    </row>
    <row r="28" spans="18:33" ht="14.25">
      <c r="R28" s="307"/>
      <c r="S28" s="307">
        <v>2012</v>
      </c>
      <c r="T28" s="310">
        <v>1982.37216516633</v>
      </c>
      <c r="U28" s="310">
        <v>1909.784283769785</v>
      </c>
      <c r="V28" s="310">
        <v>2347.4945006172934</v>
      </c>
      <c r="W28" s="310">
        <v>1902.7386153999746</v>
      </c>
      <c r="X28" s="310">
        <v>2073.4899198772973</v>
      </c>
      <c r="Y28" s="1">
        <v>2211.3660200495206</v>
      </c>
      <c r="Z28" s="1">
        <v>1929.5436141906873</v>
      </c>
      <c r="AA28" s="310"/>
      <c r="AB28" s="310"/>
      <c r="AC28" s="310"/>
      <c r="AD28" s="310"/>
      <c r="AE28" s="309"/>
      <c r="AF28" s="307"/>
      <c r="AG28" s="307"/>
    </row>
    <row r="29" spans="18:33" ht="14.25">
      <c r="R29" s="307"/>
      <c r="S29" s="307"/>
      <c r="T29" s="307"/>
      <c r="U29" s="307"/>
      <c r="V29" s="307"/>
      <c r="W29" s="307"/>
      <c r="X29" s="309"/>
      <c r="Y29" s="308"/>
      <c r="Z29" s="307"/>
      <c r="AA29" s="307"/>
      <c r="AB29" s="307"/>
      <c r="AC29" s="307"/>
      <c r="AD29" s="307"/>
      <c r="AE29" s="307"/>
      <c r="AF29" s="307"/>
      <c r="AG29" s="307"/>
    </row>
    <row r="30" spans="18:33" ht="14.25">
      <c r="R30" s="307"/>
      <c r="S30" s="307"/>
      <c r="T30" s="307"/>
      <c r="U30" s="307"/>
      <c r="V30" s="307"/>
      <c r="W30" s="307"/>
      <c r="X30" s="310"/>
      <c r="Y30" s="308"/>
      <c r="Z30" s="307"/>
      <c r="AA30" s="307"/>
      <c r="AB30" s="307"/>
      <c r="AC30" s="309"/>
      <c r="AD30" s="307"/>
      <c r="AE30" s="307"/>
      <c r="AF30" s="307"/>
      <c r="AG30" s="307"/>
    </row>
    <row r="31" spans="18:33" ht="14.25">
      <c r="R31" s="307"/>
      <c r="S31" s="307"/>
      <c r="T31" s="307"/>
      <c r="U31" s="307"/>
      <c r="V31" s="307"/>
      <c r="W31" s="307"/>
      <c r="X31" s="307"/>
      <c r="Y31" s="309"/>
      <c r="Z31" s="307"/>
      <c r="AA31" s="307"/>
      <c r="AB31" s="307"/>
      <c r="AC31" s="310"/>
      <c r="AD31" s="307"/>
      <c r="AE31" s="307"/>
      <c r="AF31" s="307"/>
      <c r="AG31" s="307"/>
    </row>
    <row r="32" spans="18:32" ht="14.25">
      <c r="R32" s="307"/>
      <c r="S32" s="307"/>
      <c r="T32" s="307"/>
      <c r="U32" s="307"/>
      <c r="V32" s="307"/>
      <c r="W32" s="307"/>
      <c r="X32" s="307"/>
      <c r="Y32" s="311"/>
      <c r="Z32" s="307"/>
      <c r="AA32" s="307"/>
      <c r="AB32" s="307"/>
      <c r="AC32" s="307"/>
      <c r="AD32" s="307"/>
      <c r="AE32" s="307"/>
      <c r="AF32" s="307"/>
    </row>
    <row r="33" spans="18:32" ht="14.25">
      <c r="R33" s="307"/>
      <c r="S33" s="307"/>
      <c r="T33" s="307"/>
      <c r="U33" s="307"/>
      <c r="V33" s="307"/>
      <c r="W33" s="307"/>
      <c r="X33" s="307"/>
      <c r="Y33" s="307"/>
      <c r="Z33" s="307"/>
      <c r="AA33" s="307"/>
      <c r="AB33" s="307"/>
      <c r="AC33" s="307"/>
      <c r="AD33" s="307"/>
      <c r="AE33" s="307"/>
      <c r="AF33" s="307"/>
    </row>
    <row r="34" spans="19:33" s="89" customFormat="1" ht="14.25">
      <c r="S34" s="313"/>
      <c r="T34" s="314"/>
      <c r="U34" s="314"/>
      <c r="V34" s="314"/>
      <c r="W34" s="313"/>
      <c r="X34" s="313"/>
      <c r="Y34" s="313"/>
      <c r="Z34" s="313"/>
      <c r="AA34" s="313"/>
      <c r="AB34" s="313"/>
      <c r="AC34" s="313"/>
      <c r="AD34" s="313"/>
      <c r="AE34" s="313"/>
      <c r="AF34" s="313"/>
      <c r="AG34" s="2"/>
    </row>
    <row r="35" spans="19:32" ht="14.25">
      <c r="S35" s="194"/>
      <c r="T35" s="194"/>
      <c r="U35" s="194"/>
      <c r="V35" s="194"/>
      <c r="W35" s="194"/>
      <c r="X35" s="194"/>
      <c r="Y35" s="194"/>
      <c r="Z35" s="194"/>
      <c r="AA35" s="194"/>
      <c r="AB35" s="194"/>
      <c r="AC35" s="194"/>
      <c r="AD35" s="194"/>
      <c r="AE35" s="194"/>
      <c r="AF35" s="194"/>
    </row>
    <row r="36" spans="19:32" ht="14.25">
      <c r="S36" s="194"/>
      <c r="T36" s="196"/>
      <c r="U36" s="196"/>
      <c r="V36" s="196"/>
      <c r="W36" s="196"/>
      <c r="X36" s="196"/>
      <c r="Y36" s="194"/>
      <c r="Z36" s="194"/>
      <c r="AA36" s="194"/>
      <c r="AB36" s="194"/>
      <c r="AC36" s="194"/>
      <c r="AD36" s="194"/>
      <c r="AE36" s="194"/>
      <c r="AF36" s="194"/>
    </row>
    <row r="37" spans="19:32" ht="14.25">
      <c r="S37" s="194"/>
      <c r="T37" s="196"/>
      <c r="U37" s="196"/>
      <c r="V37" s="196"/>
      <c r="W37" s="196"/>
      <c r="X37" s="196"/>
      <c r="Y37" s="194"/>
      <c r="Z37" s="194"/>
      <c r="AA37" s="194"/>
      <c r="AB37" s="194"/>
      <c r="AC37" s="194"/>
      <c r="AD37" s="194"/>
      <c r="AE37" s="194"/>
      <c r="AF37" s="195"/>
    </row>
    <row r="38" spans="19:32" ht="14.25">
      <c r="S38" s="194"/>
      <c r="T38" s="196"/>
      <c r="U38" s="196"/>
      <c r="V38" s="196"/>
      <c r="W38" s="196"/>
      <c r="X38" s="196"/>
      <c r="Y38" s="194"/>
      <c r="Z38" s="194"/>
      <c r="AA38" s="194"/>
      <c r="AB38" s="194"/>
      <c r="AC38" s="194"/>
      <c r="AD38" s="194"/>
      <c r="AE38" s="194"/>
      <c r="AF38" s="194"/>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9"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2012-08-21T15:45:25Z</cp:lastPrinted>
  <dcterms:created xsi:type="dcterms:W3CDTF">2011-03-09T18:53:11Z</dcterms:created>
  <dcterms:modified xsi:type="dcterms:W3CDTF">2019-01-10T16:06:13Z</dcterms:modified>
  <cp:category/>
  <cp:version/>
  <cp:contentType/>
  <cp:contentStatus/>
</cp:coreProperties>
</file>