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8.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oderes compradores VIII Reg" sheetId="15" r:id="rId15"/>
    <sheet name="Precios nominales VIII Reg." sheetId="16" r:id="rId16"/>
    <sheet name="Existencias" sheetId="17" r:id="rId17"/>
    <sheet name="Pisco x mercado" sheetId="18" r:id="rId18"/>
    <sheet name="Prod. vino cuadro 16" sheetId="19" r:id="rId19"/>
    <sheet name="Prod. vino graf" sheetId="20" r:id="rId20"/>
    <sheet name="Sup.plantada de vides (1)" sheetId="21" r:id="rId21"/>
    <sheet name="Sup. plantada de vides (2)" sheetId="22" r:id="rId22"/>
    <sheet name="precios comparativos" sheetId="23" r:id="rId23"/>
    <sheet name="Hoja1" sheetId="24" r:id="rId24"/>
  </sheets>
  <definedNames>
    <definedName name="area" localSheetId="16">'Existencias'!$A$1:$K$36</definedName>
    <definedName name="_xlnm.Print_Area" localSheetId="16">'Existencias'!$A$1:$P$35</definedName>
    <definedName name="_xlnm.Print_Area" localSheetId="5">'Expo vinos DO x merc. '!$A$1:$J$19</definedName>
    <definedName name="_xlnm.Print_Area" localSheetId="4">'Expo_variedad_DO'!$A$1:$I$36</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7">'Pisco x mercado'!$A$1:$J$21</definedName>
    <definedName name="_xlnm.Print_Area" localSheetId="14">'Poderes compradores VIII Reg'!$B$2:$E$24</definedName>
    <definedName name="_xlnm.Print_Area" localSheetId="0">'Portada '!$A$1:$H$85</definedName>
    <definedName name="_xlnm.Print_Area" localSheetId="22">'precios comparativos'!$A$2:$I$40</definedName>
    <definedName name="_xlnm.Print_Area" localSheetId="15">'Precios nominales VIII Reg.'!$B$1:$F$17</definedName>
    <definedName name="_xlnm.Print_Area" localSheetId="10">'Precios vinos nac.'!$A$1:$O$44</definedName>
    <definedName name="_xlnm.Print_Area" localSheetId="18">'Prod. vino cuadro 16'!$B$3:$N$14</definedName>
    <definedName name="_xlnm.Print_Area" localSheetId="19">'Prod. vino graf'!$A$1:$H$48</definedName>
    <definedName name="_xlnm.Print_Area" localSheetId="9">'Proyección'!$A$1:$O$27</definedName>
    <definedName name="_xlnm.Print_Area" localSheetId="21">'Sup. plantada de vides (2)'!$B$1:$T$23</definedName>
    <definedName name="_xlnm.Print_Area" localSheetId="20">'Sup.plantada de vides (1)'!$B$1:$M$28</definedName>
    <definedName name="_xlnm.Print_Area" localSheetId="1">'Tabla de contenidos'!$A$1:$G$53</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6">'Existencias'!$A$1:$K$37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3">'Inf VIII Reg.'!$A$1:$E$16</definedName>
    <definedName name="_xlnm.Print_Area" localSheetId="17">'Pisco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8">'Prod. vino cuadro 16'!$B$1:$N$15</definedName>
    <definedName name="_xlnm.Print_Area" localSheetId="9">'Proyección'!$A$1:$O$27</definedName>
    <definedName name="_xlnm.Print_Area" localSheetId="20">'Sup.plantada de vides (1)'!$A$1:$L$38</definedName>
    <definedName name="_xlnm.Print_Area" localSheetId="1">'Tabla de contenidos'!$A$1:$G$53</definedName>
    <definedName name="ss" localSheetId="12">'Precios VII Reg'!$A$1:$O$57</definedName>
    <definedName name="sss" localSheetId="10">'Precios vinos nac.'!$A$1:$O$43</definedName>
    <definedName name="sss" localSheetId="20">'Sup.plantada de vides (1)'!$B$1:$K$8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<sst xmlns="http://schemas.openxmlformats.org/spreadsheetml/2006/main" count="1099" uniqueCount="508">
  <si>
    <t>Reino Unido</t>
  </si>
  <si>
    <t>Holanda</t>
  </si>
  <si>
    <t>Japón</t>
  </si>
  <si>
    <t>Canadá</t>
  </si>
  <si>
    <t>Brasil</t>
  </si>
  <si>
    <t>China</t>
  </si>
  <si>
    <t>Rusia</t>
  </si>
  <si>
    <t>Alemania</t>
  </si>
  <si>
    <t>Dinamarca</t>
  </si>
  <si>
    <t>TOTAL</t>
  </si>
  <si>
    <t>PAIS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</si>
  <si>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</si>
  <si>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</si>
  <si>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</si>
  <si>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</si>
  <si>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</si>
  <si>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</si>
  <si>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</si>
  <si>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</si>
  <si>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</si>
  <si>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</si>
  <si>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</si>
  <si>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</si>
  <si>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</si>
  <si>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</si>
  <si>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</si>
  <si>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</si>
  <si>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</si>
  <si>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</si>
  <si>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</si>
  <si>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</si>
  <si>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</si>
  <si>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</si>
  <si>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</si>
  <si>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</si>
  <si>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</si>
  <si>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</si>
  <si>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</si>
  <si>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</si>
  <si>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</si>
  <si>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</si>
  <si>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</si>
  <si>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</si>
  <si>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</si>
  <si>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</si>
  <si>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</si>
  <si>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</si>
  <si>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</si>
  <si>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</si>
  <si>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</si>
  <si>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</si>
  <si>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</si>
  <si>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</si>
  <si>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</si>
  <si>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</si>
  <si>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</si>
  <si>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</si>
  <si>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</si>
  <si>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</si>
  <si>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</si>
  <si>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</si>
  <si>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</si>
  <si>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de mesa</t>
  </si>
  <si>
    <t>(a) = escenario intermedio</t>
  </si>
  <si>
    <t>(b) = escenario pesimista</t>
  </si>
  <si>
    <t>(c) = escenario optimista</t>
  </si>
  <si>
    <t>Moscatel</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</si>
  <si>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</si>
  <si>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</si>
  <si>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</si>
  <si>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</si>
  <si>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</si>
  <si>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</si>
  <si>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</si>
  <si>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</si>
  <si>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</si>
  <si>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</si>
  <si>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</si>
  <si>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</si>
  <si>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</si>
  <si>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</si>
  <si>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</si>
  <si>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</si>
  <si>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</si>
  <si>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</si>
  <si>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</si>
  <si>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</si>
  <si>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</si>
  <si>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</si>
  <si>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</si>
  <si>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</si>
  <si>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</si>
  <si>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</si>
  <si>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</si>
  <si>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</si>
  <si>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</si>
  <si>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</si>
  <si>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</si>
  <si>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</si>
  <si>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</si>
  <si>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</si>
  <si>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</si>
  <si>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</si>
  <si>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</si>
  <si>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Boletín de vinos</t>
  </si>
  <si>
    <t>Comentarios</t>
  </si>
  <si>
    <t>Exportaciones de vinos y mostos</t>
  </si>
  <si>
    <t>Exportaciones de vinos con denominación de origen por destino</t>
  </si>
  <si>
    <t>Total exportaciones vinos</t>
  </si>
  <si>
    <t>Volumen (litros )</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</si>
  <si>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</si>
  <si>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</si>
  <si>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</si>
  <si>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</si>
  <si>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</si>
  <si>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</si>
  <si>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</si>
  <si>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</si>
  <si>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</si>
  <si>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</si>
  <si>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</si>
  <si>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</si>
  <si>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</si>
  <si>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</si>
  <si>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</si>
  <si>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</si>
  <si>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</si>
  <si>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</si>
  <si>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</si>
  <si>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</si>
  <si>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</si>
  <si>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Exportaciones de pisco por país de destino</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</si>
  <si>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</si>
  <si>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</si>
  <si>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</si>
  <si>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</si>
  <si>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</si>
  <si>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</si>
  <si>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</si>
  <si>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</si>
  <si>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</si>
  <si>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</si>
  <si>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</si>
  <si>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Otros países</t>
  </si>
  <si>
    <t>Sub Total</t>
  </si>
  <si>
    <t>Total</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</si>
  <si>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</si>
  <si>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</si>
  <si>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</si>
  <si>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</si>
  <si>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</si>
  <si>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</si>
  <si>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</si>
  <si>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</si>
  <si>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</si>
  <si>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</si>
  <si>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</si>
  <si>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</si>
  <si>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</si>
  <si>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</si>
  <si>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</si>
  <si>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</si>
  <si>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</si>
  <si>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</si>
  <si>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</si>
  <si>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</si>
  <si>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</si>
  <si>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</si>
  <si>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</si>
  <si>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</si>
  <si>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</si>
  <si>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</si>
  <si>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</si>
  <si>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 xml:space="preserve">Promedio </t>
  </si>
  <si>
    <t>Carménère</t>
  </si>
  <si>
    <t>% var.</t>
  </si>
  <si>
    <t>Atacama</t>
  </si>
  <si>
    <t>Coquimbo</t>
  </si>
  <si>
    <t>Valparaíso</t>
  </si>
  <si>
    <t>Metropolitana</t>
  </si>
  <si>
    <t>Maule</t>
  </si>
  <si>
    <t>Araucanía</t>
  </si>
  <si>
    <t>* Incluye los vinos declarados con variedad sin denominación de origen y vinos viníferos corrientes.</t>
  </si>
  <si>
    <t>O'Higgins</t>
  </si>
  <si>
    <t>Región</t>
  </si>
  <si>
    <t>Variedades</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</si>
  <si>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</si>
  <si>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</si>
  <si>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</si>
  <si>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</si>
  <si>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</si>
  <si>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</si>
  <si>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</si>
  <si>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</si>
  <si>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Pedro Jiménez</t>
  </si>
  <si>
    <t>Vinos con D.O.</t>
  </si>
  <si>
    <t>Vinos sin D.O. (*)</t>
  </si>
  <si>
    <t>Bío Bío</t>
  </si>
  <si>
    <t>Producción de vinos años 2010 y 2011, por regiones y categorías (litros)</t>
  </si>
  <si>
    <t xml:space="preserve">  N° 16</t>
  </si>
  <si>
    <t xml:space="preserve">  N° 15</t>
  </si>
  <si>
    <t>Evolución de la producción de vinos por categorías</t>
  </si>
  <si>
    <t>Julio</t>
  </si>
  <si>
    <t>Agosto</t>
  </si>
  <si>
    <t>Septiembre</t>
  </si>
  <si>
    <t>Octubre</t>
  </si>
  <si>
    <t>Vides</t>
  </si>
  <si>
    <t>Viníferas</t>
  </si>
  <si>
    <t>De mesa</t>
  </si>
  <si>
    <t>Pisqueras</t>
  </si>
  <si>
    <t>Evolución de la superficie plantada con vides período 2002 a 2010 (ha)</t>
  </si>
  <si>
    <t>Vino de pisco</t>
  </si>
  <si>
    <t>Regiones</t>
  </si>
  <si>
    <t xml:space="preserve">Vinos de mesa </t>
  </si>
  <si>
    <t>Superficie plantada con vides (en hectáreas a diciembre de cada año)</t>
  </si>
  <si>
    <t>Noviembre</t>
  </si>
  <si>
    <t>Diciembre</t>
  </si>
  <si>
    <t xml:space="preserve">Chardonnay </t>
  </si>
  <si>
    <t xml:space="preserve">Pinot Noir </t>
  </si>
  <si>
    <t>100,0</t>
  </si>
  <si>
    <t>s/i</t>
  </si>
  <si>
    <t xml:space="preserve">Los demás vinos blancos </t>
  </si>
  <si>
    <t>Mezclas de vinos blancos</t>
  </si>
  <si>
    <t>Los demás vinos tintos</t>
  </si>
  <si>
    <t xml:space="preserve">Mezclas de vino tinto </t>
  </si>
  <si>
    <t xml:space="preserve">Los demás vinos capacidad inferior o igual a 2 lts.                          </t>
  </si>
  <si>
    <t>Boletín de vinos y pisco: producción, precios y comercio exterior</t>
  </si>
  <si>
    <t>Publicación de la Oficina de Estudios y Políticas Agrarias (Odepa)</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</si>
  <si>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</si>
  <si>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</si>
  <si>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Cabernet Franc</t>
  </si>
  <si>
    <t>Lib. Bernardo O’Higgins</t>
  </si>
  <si>
    <t xml:space="preserve">País </t>
  </si>
  <si>
    <t xml:space="preserve">  N° 11</t>
  </si>
  <si>
    <t>Irlanda</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</si>
  <si>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</si>
  <si>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</si>
  <si>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</si>
  <si>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</si>
  <si>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</si>
  <si>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</si>
  <si>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</si>
  <si>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</si>
  <si>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</si>
  <si>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</si>
  <si>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</si>
  <si>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</si>
  <si>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</si>
  <si>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</si>
  <si>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</si>
  <si>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</si>
  <si>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</si>
  <si>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</si>
  <si>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</si>
  <si>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</si>
  <si>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</si>
  <si>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2010-2011 </t>
  </si>
  <si>
    <t xml:space="preserve">2011-2012 </t>
  </si>
  <si>
    <t xml:space="preserve">150-130 </t>
  </si>
  <si>
    <t xml:space="preserve">130-100 </t>
  </si>
  <si>
    <t>Riesling y Viognier</t>
  </si>
  <si>
    <t xml:space="preserve">Cot (Malbec) </t>
  </si>
  <si>
    <t xml:space="preserve">Cabernet Franc </t>
  </si>
  <si>
    <t xml:space="preserve">Inicio cosecha </t>
  </si>
  <si>
    <t xml:space="preserve">Término de cosecha </t>
  </si>
  <si>
    <t xml:space="preserve">Chenin Blanc </t>
  </si>
  <si>
    <t xml:space="preserve">Pinot Blanc </t>
  </si>
  <si>
    <t xml:space="preserve">Sauvignon Blanc </t>
  </si>
  <si>
    <t>--</t>
  </si>
  <si>
    <t xml:space="preserve"> --</t>
  </si>
  <si>
    <t>% variación</t>
  </si>
  <si>
    <t>S/A</t>
  </si>
  <si>
    <t xml:space="preserve"> ---</t>
  </si>
  <si>
    <t>Stock inicial **</t>
  </si>
  <si>
    <t>S/A: sin antecedentes.</t>
  </si>
  <si>
    <t>Exportaciones de vinos y alcoholes</t>
  </si>
  <si>
    <t xml:space="preserve">   Vinos con D.O.</t>
  </si>
  <si>
    <t xml:space="preserve">   Vinos sin D.O.</t>
  </si>
  <si>
    <t>Fuente: elaborado por Odepa sobre la base de antecedentes del SAG y el Servicio Nacional de Aduanas.</t>
  </si>
  <si>
    <t>Moscatel de Alejandría</t>
  </si>
  <si>
    <t>País - Mission</t>
  </si>
  <si>
    <t>2011 (a)</t>
  </si>
  <si>
    <t>2011 (b)</t>
  </si>
  <si>
    <t>Fuente: Catastro Vitícola 2011, SAG.</t>
  </si>
  <si>
    <t>TINTOS</t>
  </si>
  <si>
    <t>BLANCOS</t>
  </si>
  <si>
    <t>Chile Semillón</t>
  </si>
  <si>
    <t>% Diferencia tintos</t>
  </si>
  <si>
    <t>% Diferencia blancos</t>
  </si>
  <si>
    <t>Chile genérico tinto</t>
  </si>
  <si>
    <t>Chenin Blanc</t>
  </si>
  <si>
    <t>Riesling</t>
  </si>
  <si>
    <t>Totales</t>
  </si>
  <si>
    <t xml:space="preserve">  N° 17</t>
  </si>
  <si>
    <t xml:space="preserve">  N° 18</t>
  </si>
  <si>
    <t>Plantaciones de vides para vinificación por cepajes blancos y tintos según regiones</t>
  </si>
  <si>
    <t>Comparación de precios de vinos en Chile y Argentina</t>
  </si>
  <si>
    <t>Cuadros</t>
  </si>
  <si>
    <t>Gráficos</t>
  </si>
  <si>
    <t xml:space="preserve">Cuadro 2. Exportaciones de vinos y alcoholes  </t>
  </si>
  <si>
    <t>Cuadro 3. Exportaciones  de vinos con denominación de origen por país de destino</t>
  </si>
  <si>
    <t>Cuadro 4. Estadísticas y proyección del mercado del vino en Chile</t>
  </si>
  <si>
    <t>Cuadro 5. Precios a productor de vino genérico tinto</t>
  </si>
  <si>
    <t>Cuadro 6. Precios a productor de vino Cabernet</t>
  </si>
  <si>
    <t>Cuadro 7. Precios a productor de vino País</t>
  </si>
  <si>
    <t>Cuadro 8. Precios a productor de vino Semillón</t>
  </si>
  <si>
    <t>Valor - millones USD</t>
  </si>
  <si>
    <t>Precio medio - USD / litro</t>
  </si>
  <si>
    <r>
      <rPr>
        <i/>
        <sz val="10"/>
        <rFont val="Arial"/>
        <family val="2"/>
      </rPr>
      <t>Fuente</t>
    </r>
    <r>
      <rPr>
        <sz val="10"/>
        <rFont val="Arial"/>
        <family val="2"/>
      </rPr>
      <t>: Odepa con información del Servicio Nacional de Aduanas. Cifras sujetas a revisión por informes de variación de valor (IVV).</t>
    </r>
  </si>
  <si>
    <r>
      <rPr>
        <i/>
        <sz val="10"/>
        <rFont val="Arial"/>
        <family val="2"/>
      </rPr>
      <t>Stock</t>
    </r>
    <r>
      <rPr>
        <sz val="10"/>
        <rFont val="Arial"/>
        <family val="2"/>
      </rPr>
      <t xml:space="preserve"> final</t>
    </r>
    <r>
      <rPr>
        <i/>
        <sz val="10"/>
        <rFont val="Arial"/>
        <family val="2"/>
      </rPr>
      <t xml:space="preserve"> **</t>
    </r>
  </si>
  <si>
    <r>
      <t xml:space="preserve">** Las cifras de </t>
    </r>
    <r>
      <rPr>
        <i/>
        <sz val="10"/>
        <rFont val="Arial"/>
        <family val="2"/>
      </rPr>
      <t xml:space="preserve">stock </t>
    </r>
    <r>
      <rPr>
        <sz val="10"/>
        <rFont val="Arial"/>
        <family val="2"/>
      </rPr>
      <t xml:space="preserve">inicial y </t>
    </r>
    <r>
      <rPr>
        <i/>
        <sz val="10"/>
        <rFont val="Arial"/>
        <family val="2"/>
      </rPr>
      <t>stock</t>
    </r>
    <r>
      <rPr>
        <sz val="10"/>
        <rFont val="Arial"/>
        <family val="2"/>
      </rPr>
      <t xml:space="preserve"> final no incluyen las existencias de vino para pisco.</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</si>
  <si>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</si>
  <si>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</si>
  <si>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información del SAG.</t>
    </r>
  </si>
  <si>
    <r>
      <rPr>
        <i/>
        <sz val="9"/>
        <rFont val="Arial"/>
        <family val="2"/>
      </rPr>
      <t>Fuente</t>
    </r>
    <r>
      <rPr>
        <sz val="9"/>
        <rFont val="Arial"/>
        <family val="2"/>
      </rPr>
      <t>: Odepa con información del Servicio Nacional de Aduanas.Cifras sujetas a revisión por informes de variación de valor (IVV).</t>
    </r>
  </si>
  <si>
    <r>
      <t>Carmén</t>
    </r>
    <r>
      <rPr>
        <sz val="11"/>
        <color indexed="8"/>
        <rFont val="Calibri"/>
        <family val="2"/>
      </rPr>
      <t>è</t>
    </r>
    <r>
      <rPr>
        <sz val="11"/>
        <color theme="1"/>
        <rFont val="Arial"/>
        <family val="2"/>
      </rPr>
      <t>re</t>
    </r>
  </si>
  <si>
    <t>Cepaje</t>
  </si>
  <si>
    <t>Cabernet  Sauvignon</t>
  </si>
  <si>
    <t>Argentino blanco</t>
  </si>
  <si>
    <t>Argentino tinto</t>
  </si>
  <si>
    <t>Años</t>
  </si>
  <si>
    <t xml:space="preserve">Producción de vinos con DO año 2012 por variedades </t>
  </si>
  <si>
    <t>Año 2012</t>
  </si>
  <si>
    <t>Acumulado años 2012 y 2013</t>
  </si>
  <si>
    <t>Meses</t>
  </si>
  <si>
    <t>Var. % 13/12</t>
  </si>
  <si>
    <t>Ecuador</t>
  </si>
  <si>
    <t>2013* (a)</t>
  </si>
  <si>
    <t>2013 * (b)</t>
  </si>
  <si>
    <t>2013 * (c)</t>
  </si>
  <si>
    <t>2013 * = proyección; los % indican los supuestos de variación de cada variable respecto a 2012, según el escenario que se considere.</t>
  </si>
  <si>
    <t>Corea del Sur</t>
  </si>
  <si>
    <t>Argentina</t>
  </si>
  <si>
    <t xml:space="preserve">120 130 </t>
  </si>
  <si>
    <t>2012-2013 (*)</t>
  </si>
  <si>
    <t>Precios nominales por kilo de uva a productor en la provincia de Ñuble</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</si>
  <si>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</si>
  <si>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Informe de avance de vendimia 2013 de la Región del Bío Bío</t>
  </si>
  <si>
    <t>Valor (miles de USD FOB)</t>
  </si>
  <si>
    <t xml:space="preserve">% part. 2013 </t>
  </si>
  <si>
    <t>Cifras provisorias sujetas a revisión.</t>
  </si>
  <si>
    <r>
      <rPr>
        <i/>
        <sz val="10"/>
        <color indexed="8"/>
        <rFont val="Arial"/>
        <family val="2"/>
      </rPr>
      <t>Fuente</t>
    </r>
    <r>
      <rPr>
        <sz val="10"/>
        <color indexed="8"/>
        <rFont val="Arial"/>
        <family val="2"/>
      </rPr>
      <t>: Seremi de Agricultura Región del Bío Bío.    (*) Precios base antes de inicio de cosecha.</t>
    </r>
  </si>
  <si>
    <t>Valor (USD FOB)</t>
  </si>
  <si>
    <t>% Part. 2013</t>
  </si>
  <si>
    <t>Lib.Bernardo O'Higgins</t>
  </si>
  <si>
    <t>del Maule</t>
  </si>
  <si>
    <t>del Bío Bío</t>
  </si>
  <si>
    <t>La Araucanía</t>
  </si>
  <si>
    <t>Los Lagos</t>
  </si>
  <si>
    <t>Total nacional</t>
  </si>
  <si>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</si>
  <si>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 xml:space="preserve">(b) Cifras oficiales del Catastro Vitícola 2011, donde se advierte que en el caso de vides de mesa y pisqueras se presentaron dificultades en la recopilación de la información, que se debieron principalmente a que la declaración de plantación a través del Sistema en Línea, implementado por el SAG, no fue actualizada por parte de muchos de los productores de este tipo de uvas. </t>
  </si>
  <si>
    <t xml:space="preserve">Nombre </t>
  </si>
  <si>
    <t xml:space="preserve">Pago semanal. </t>
  </si>
  <si>
    <t xml:space="preserve">Dirección  y Teléfono </t>
  </si>
  <si>
    <t>Precio y condición de pago</t>
  </si>
  <si>
    <t>$/kg sin IVA</t>
  </si>
  <si>
    <t>Corretajes Torres.</t>
  </si>
  <si>
    <t xml:space="preserve">Celular 78796823 </t>
  </si>
  <si>
    <t>Planta en Ninhue</t>
  </si>
  <si>
    <t>Centros de acopio en Ñipas y  Guarilihue sector Checura</t>
  </si>
  <si>
    <t>Contado.</t>
  </si>
  <si>
    <t>Viña Concha y Toro.</t>
  </si>
  <si>
    <t xml:space="preserve">fono 042-972374 </t>
  </si>
  <si>
    <t>Poder comprador Viña Santa Rita.</t>
  </si>
  <si>
    <t>celular 74761890</t>
  </si>
  <si>
    <t>Celular 74205751</t>
  </si>
  <si>
    <t>Sociedad Agrícola Covadonga</t>
  </si>
  <si>
    <t>Poderes compradores operando en la Región del Bío Bío en la temporada 2012-2013</t>
  </si>
  <si>
    <t>Cuadro 13. Existencias por regiones al 31 de diciembre de cada año (litros)</t>
  </si>
  <si>
    <t xml:space="preserve">Cuadro 14. Existencias de vinos con DO por variedades </t>
  </si>
  <si>
    <t>Cuadro 15. Exportaciones de pisco y similares por país de destino (código 22082010)</t>
  </si>
  <si>
    <t>Cuadro 16. Producción de vinos en los años 2011 y 2012, por regiones y categorías (miles de litros)</t>
  </si>
  <si>
    <t>Cuadro 17. Evolución de la superficie plantada con vides, período 2002 a 2011 (ha)</t>
  </si>
  <si>
    <t>Cuadro 18. Plantaciones de vides para vinificación por cepajes blancos y tintos según regiones (ha)</t>
  </si>
  <si>
    <t>Cuadro 19. Evolución de la superficie plantada con los principales cepajes para exportación (ha)</t>
  </si>
  <si>
    <t xml:space="preserve">  N° 12</t>
  </si>
  <si>
    <t xml:space="preserve">  Nº 15</t>
  </si>
  <si>
    <t xml:space="preserve">  N° 19</t>
  </si>
  <si>
    <t xml:space="preserve">Centros de acopio en Bodega Cocharcas, sector Cerro Negro y  El Casino, en comuna de Quillón; </t>
  </si>
  <si>
    <t>sector Pangue en comuna de  Ninhue;</t>
  </si>
  <si>
    <t>sector  Huaro, Guarilihue y sede  El Kilo,  en la  comuna de Ránquil.</t>
  </si>
  <si>
    <t xml:space="preserve">José Miguel Muñoz </t>
  </si>
  <si>
    <t>$ 80 base 12 grados, puesto en planta o centros de acopio, más grado, más bonificación por flete según distancia a planta</t>
  </si>
  <si>
    <t>$ 80 base 12 grados, puesto en planta o centros de acopio, más grado, más bonificación por flete según distancia a planta.</t>
  </si>
  <si>
    <t>$ 90 base bodega y lugar de acopio. Sólo bonifica flete base bodega, con un mínimo de 21,5 grados Brix. No bonifica grado. Contado.</t>
  </si>
  <si>
    <t>$ 90 base bodega y lugar de acopio. Sólo bonifica flete base bodega, con un mínimo de 20,5 grados Brix; no bonifica grado.</t>
  </si>
  <si>
    <t>$ 80 base 12 grados. No bonifica grado.</t>
  </si>
  <si>
    <t xml:space="preserve"> $ 80 base 12 grados,  no bonifica grado.</t>
  </si>
  <si>
    <t>$ 90 base 12 grados.No bonifica grado. Pago viernes siguiente a la semana de entrega.</t>
  </si>
  <si>
    <t>Germán Saavedra. Celular 98367687. Compra para viñas Requingua y De Martino</t>
  </si>
  <si>
    <t>Centro de acopio, sector San Juan, comuna de Ninhue .</t>
  </si>
  <si>
    <t>Centro de acopio en Cerro Negro, Junta de vecinos El  Casino.</t>
  </si>
  <si>
    <t xml:space="preserve">Sector Cocharcas.  </t>
  </si>
  <si>
    <t>$ 90 base 12 grados puesto en  lugar de acopio. No bonifica grado. Contado.</t>
  </si>
  <si>
    <t xml:space="preserve">Eduardo Reyes, compra para varias viñas. </t>
  </si>
  <si>
    <t>Centro de acopio sector Guarilihue.</t>
  </si>
  <si>
    <t>Sin precio por el momento.</t>
  </si>
  <si>
    <t>Ex cooperativa vitivinícola, sector Cocharcas.</t>
  </si>
  <si>
    <t>Cuadro 11. Poderes compradores de uva vinífera operando en la Región del Bío Bío en la temporada 2012-2013</t>
  </si>
  <si>
    <t>Contacto: Sr. Patricio Fernández</t>
  </si>
  <si>
    <t>Contacto: Sr.</t>
  </si>
  <si>
    <t>Contacto: Sr.  Eduardo Montecino</t>
  </si>
  <si>
    <t>$ 80 base 12 grados puesta en planta. No bonifica grado.</t>
  </si>
  <si>
    <t>Celular 97034261</t>
  </si>
  <si>
    <t>Juan Carlos Abuín</t>
  </si>
  <si>
    <t>Viña Zamora</t>
  </si>
  <si>
    <t>3,3</t>
  </si>
  <si>
    <t>Particip. (%)</t>
  </si>
  <si>
    <t>Variac. (%)</t>
  </si>
  <si>
    <t>0,2</t>
  </si>
  <si>
    <t>4,7</t>
  </si>
  <si>
    <t>6,2</t>
  </si>
  <si>
    <t>8,0</t>
  </si>
  <si>
    <t>4,8</t>
  </si>
  <si>
    <t>3,0</t>
  </si>
  <si>
    <t>2,2</t>
  </si>
  <si>
    <t>4,1</t>
  </si>
  <si>
    <t>-1,0</t>
  </si>
  <si>
    <t>22,2</t>
  </si>
  <si>
    <t>7,6</t>
  </si>
  <si>
    <t>13,1</t>
  </si>
  <si>
    <t>España</t>
  </si>
  <si>
    <t>Evolución de la superficie plantada con los principales cepajes para exportación</t>
  </si>
  <si>
    <t>Cuadro 1. Exportaciones  de vinos y mostos: comparación de 2013 y 2012</t>
  </si>
  <si>
    <t>Cuadro 9. Precios de uvas en la Región del Maule, años 2011 y 2012 ($/kg)</t>
  </si>
  <si>
    <t>Cuadro 9. Precios de uvas en la Región del Maule, años 2012 y 2013 ($/kg)</t>
  </si>
  <si>
    <t>Cuadro 10. Precios de vinos en la Región del Maule, años 2011 y 2012 ($/arroba de 40 litros)</t>
  </si>
  <si>
    <t>Cuadro 10. Precios de vinos en la Región del Maule, años 2013 y 2012  ($/arroba de 40 litros)</t>
  </si>
  <si>
    <t>$ 90, puesto en lugar de acopio. No bonifica grado. Pago semanal.</t>
  </si>
  <si>
    <t xml:space="preserve">(*) De acuerdo con información proporcionada por la Asociación de Productores de Pisco, las exportaciones aparecidas en el código 22082010 no discriminan entre pisco y otros productos similares. En el caso de gran parte de las exportaciones a Francia en 2012, se afirma que corresponden a exportaciones de "alcohol pisquero" efectuadas a granel, que, por este hecho, no pueden llevar la Denominación de Origen "Pisco", ya que para ello se requiere que sean envasadas en origen. De todos modos se hace presente que serían exportaciones de un destilado elaborado a partir de uvas pisqueras, que también contribuyen al desarrollo del sector. </t>
  </si>
  <si>
    <r>
      <t xml:space="preserve">Fuente: </t>
    </r>
    <r>
      <rPr>
        <sz val="10"/>
        <color indexed="8"/>
        <rFont val="Arial"/>
        <family val="2"/>
      </rPr>
      <t>Servicio Agrícola y Ganadero</t>
    </r>
    <r>
      <rPr>
        <i/>
        <sz val="10"/>
        <color indexed="8"/>
        <rFont val="Arial"/>
        <family val="2"/>
      </rPr>
      <t xml:space="preserve">    (*) Incluye los vinos viníferos corrientes.</t>
    </r>
  </si>
  <si>
    <r>
      <rPr>
        <i/>
        <sz val="10"/>
        <rFont val="Arial"/>
        <family val="2"/>
      </rPr>
      <t>Fuente</t>
    </r>
    <r>
      <rPr>
        <sz val="10"/>
        <rFont val="Arial"/>
        <family val="2"/>
      </rPr>
      <t>: Catastro Vitícola 2011, SAG.</t>
    </r>
  </si>
  <si>
    <t xml:space="preserve"> Avance junio de 2013</t>
  </si>
  <si>
    <t xml:space="preserve">        Julio 2013</t>
  </si>
  <si>
    <t>% Variación</t>
  </si>
  <si>
    <t>ene-jun 2012</t>
  </si>
  <si>
    <t>ene-jun 2013</t>
  </si>
  <si>
    <t>-3,8</t>
  </si>
  <si>
    <t>-0,9</t>
  </si>
  <si>
    <t>14,8</t>
  </si>
  <si>
    <t>8,3</t>
  </si>
  <si>
    <t>-4,9</t>
  </si>
  <si>
    <t>7,8</t>
  </si>
  <si>
    <t>-0,5</t>
  </si>
  <si>
    <t>-0,7</t>
  </si>
  <si>
    <t>6,8</t>
  </si>
  <si>
    <t>-12,6</t>
  </si>
  <si>
    <t>-9,7</t>
  </si>
  <si>
    <t>6,5</t>
  </si>
  <si>
    <t>21,5</t>
  </si>
  <si>
    <t>22,3</t>
  </si>
  <si>
    <t>-13,8</t>
  </si>
  <si>
    <t>-12,8</t>
  </si>
  <si>
    <t>16,0</t>
  </si>
  <si>
    <t>19,4</t>
  </si>
  <si>
    <t>5,7</t>
  </si>
  <si>
    <t>1,4</t>
  </si>
  <si>
    <t>30,3</t>
  </si>
  <si>
    <t>30,0</t>
  </si>
  <si>
    <t>69,5</t>
  </si>
  <si>
    <t>-8,8</t>
  </si>
  <si>
    <t>-7,6</t>
  </si>
  <si>
    <t>30,5</t>
  </si>
  <si>
    <t>-2,7</t>
  </si>
  <si>
    <t>Enero -junio</t>
  </si>
  <si>
    <t>8,9</t>
  </si>
  <si>
    <t>25,3</t>
  </si>
  <si>
    <t>-16,8</t>
  </si>
  <si>
    <t>57,7</t>
  </si>
  <si>
    <t>15,9</t>
  </si>
  <si>
    <t>107,1</t>
  </si>
  <si>
    <t>47,6</t>
  </si>
  <si>
    <t>10,4</t>
  </si>
  <si>
    <t>8,6</t>
  </si>
  <si>
    <t>1747,4</t>
  </si>
  <si>
    <t>708,6</t>
  </si>
  <si>
    <t>139,1</t>
  </si>
  <si>
    <t>619,1</t>
  </si>
  <si>
    <t>6,0</t>
  </si>
  <si>
    <t>94,5</t>
  </si>
  <si>
    <t>83,4</t>
  </si>
  <si>
    <t>4,3</t>
  </si>
  <si>
    <t>248,8</t>
  </si>
  <si>
    <t>66,8</t>
  </si>
  <si>
    <t>3,5</t>
  </si>
  <si>
    <t>18,3</t>
  </si>
  <si>
    <t>43,9</t>
  </si>
  <si>
    <t>3,2</t>
  </si>
  <si>
    <t>35,9</t>
  </si>
  <si>
    <t>51,4</t>
  </si>
  <si>
    <t>87,5</t>
  </si>
  <si>
    <t>-70,7</t>
  </si>
  <si>
    <t>-60,2</t>
  </si>
  <si>
    <t>12,5</t>
  </si>
  <si>
    <t>-9,9</t>
  </si>
  <si>
    <t>12,2</t>
  </si>
  <si>
    <t>Enero-junio</t>
  </si>
  <si>
    <t>jul 11 - jun 12</t>
  </si>
  <si>
    <t>jul 12 - jun 13</t>
  </si>
  <si>
    <t>Enero - junio</t>
  </si>
  <si>
    <t>Países Bajos</t>
  </si>
  <si>
    <t>SUBTOTAL</t>
  </si>
  <si>
    <t>$ 90 base 12 grados. No bonifica grado. Pago viernes siguiente a la semana de entrega.</t>
  </si>
  <si>
    <t xml:space="preserve">Cuadro 12. Precios nominales por kilo de uva a productor en la provincia de Ñuble                                                                  en las temporadas 2001-2002 a 2012-2013 </t>
  </si>
  <si>
    <r>
      <rPr>
        <i/>
        <sz val="11"/>
        <color indexed="8"/>
        <rFont val="Arial"/>
        <family val="2"/>
      </rPr>
      <t>Fuente</t>
    </r>
    <r>
      <rPr>
        <sz val="11"/>
        <color theme="1"/>
        <rFont val="Arial"/>
        <family val="2"/>
      </rPr>
      <t>: elaborado por Odepa con información del SAG.</t>
    </r>
  </si>
  <si>
    <t>(a) Cifras de vides de mesa y pisqueras son estimaciones sobre la base de la información de los años anteriores, considerando que la información oficial del SAG tiene una subestimación evidente, debida a que los viticultores que tienen este tipo de plantaciones no hicieron las actualizaciones en línea requeridas por el SAG.</t>
  </si>
  <si>
    <t>Vides de vinificación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</si>
</sst>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0.0%"/>
    <numFmt numFmtId="176" formatCode="0.0"/>
    <numFmt numFmtId="177" formatCode="_(* #,##0_);_(* \(#,##0\);_(* &quot;-&quot;??_);_(@_)"/>
    <numFmt numFmtId="178" formatCode="_-* #,##0.00\ _p_t_a_-;\-* #,##0.00\ _p_t_a_-;_-* &quot;-&quot;??\ _p_t_a_-;_-@_-"/>
    <numFmt numFmtId="179" formatCode="_-* #,##0_-;\-* #,##0_-;_-* &quot;-&quot;??_-;_-@_-"/>
    <numFmt numFmtId="180" formatCode="_(* #,##0.00_);_(* \(#,##0.00\);_(* &quot;-&quot;??_);_(@_)"/>
    <numFmt numFmtId="181" formatCode="#,##0.000"/>
    <numFmt numFmtId="182" formatCode="_-* #,##0\ _p_t_a_-;\-* #,##0\ _p_t_a_-;_-* &quot;-&quot;??\ _p_t_a_-;_-@_-"/>
    <numFmt numFmtId="183" formatCode="_-* #,##0.00000_-;\-* #,##0.00000_-;_-* &quot;-&quot;??_-;_-@_-"/>
    <numFmt numFmtId="184" formatCode="mmm\-yy"/>
  </numFmts>
  <fonts count="158">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1"/>
      <name val="Arial"/>
      <family val="2"/>
    </font>
    <font>
      <sz val="9"/>
      <name val="Arial"/>
      <family val="2"/>
    </font>
    <font>
      <i/>
      <sz val="10"/>
      <name val="Arial"/>
      <family val="2"/>
    </font>
    <font>
      <sz val="10"/>
      <color indexed="8"/>
      <name val="Arial"/>
      <family val="2"/>
    </font>
    <font>
      <sz val="10"/>
      <name val="Verdana"/>
      <family val="2"/>
    </font>
    <font>
      <b/>
      <sz val="12"/>
      <name val="Verdana"/>
      <family val="2"/>
    </font>
    <font>
      <i/>
      <sz val="10"/>
      <color indexed="8"/>
      <name val="Arial"/>
      <family val="2"/>
    </font>
    <font>
      <i/>
      <sz val="9"/>
      <name val="Arial"/>
      <family val="2"/>
    </font>
    <font>
      <i/>
      <sz val="11"/>
      <color indexed="8"/>
      <name val="Arial"/>
      <family val="2"/>
    </font>
    <font>
      <b/>
      <sz val="11"/>
      <name val="Arial"/>
      <family val="2"/>
    </font>
    <font>
      <sz val="10"/>
      <color indexed="8"/>
      <name val="Calibri"/>
      <family val="0"/>
    </font>
    <font>
      <sz val="9"/>
      <color indexed="8"/>
      <name val="Calibri"/>
      <family val="0"/>
    </font>
    <font>
      <sz val="8"/>
      <color indexed="8"/>
      <name val="Calibri"/>
      <family val="0"/>
    </font>
    <font>
      <sz val="7"/>
      <color indexed="8"/>
      <name val="Calibri"/>
      <family val="0"/>
    </font>
    <font>
      <sz val="9"/>
      <color indexed="8"/>
      <name val="Arial"/>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8"/>
      <color indexed="8"/>
      <name val="Arial"/>
      <family val="2"/>
    </font>
    <font>
      <b/>
      <sz val="10"/>
      <color indexed="9"/>
      <name val="Arial"/>
      <family val="2"/>
    </font>
    <font>
      <sz val="10"/>
      <color indexed="9"/>
      <name val="Arial"/>
      <family val="2"/>
    </font>
    <font>
      <b/>
      <sz val="9"/>
      <color indexed="8"/>
      <name val="Arial"/>
      <family val="2"/>
    </font>
    <font>
      <b/>
      <sz val="12"/>
      <color indexed="8"/>
      <name val="Verdana"/>
      <family val="2"/>
    </font>
    <font>
      <b/>
      <sz val="8"/>
      <color indexed="10"/>
      <name val="Arial"/>
      <family val="2"/>
    </font>
    <font>
      <b/>
      <i/>
      <sz val="10"/>
      <color indexed="10"/>
      <name val="Arial"/>
      <family val="2"/>
    </font>
    <font>
      <b/>
      <i/>
      <sz val="8"/>
      <color indexed="10"/>
      <name val="Arial"/>
      <family val="2"/>
    </font>
    <font>
      <b/>
      <sz val="10"/>
      <color indexed="10"/>
      <name val="Arial"/>
      <family val="2"/>
    </font>
    <font>
      <sz val="8"/>
      <color indexed="8"/>
      <name val="Verdana"/>
      <family val="2"/>
    </font>
    <font>
      <i/>
      <sz val="11"/>
      <color indexed="8"/>
      <name val="Calibri"/>
      <family val="2"/>
    </font>
    <font>
      <sz val="11"/>
      <color indexed="56"/>
      <name val="Calibri"/>
      <family val="2"/>
    </font>
    <font>
      <b/>
      <sz val="11"/>
      <name val="Calibri"/>
      <family val="2"/>
    </font>
    <font>
      <sz val="10"/>
      <color indexed="10"/>
      <name val="Arial"/>
      <family val="2"/>
    </font>
    <font>
      <sz val="16"/>
      <color indexed="30"/>
      <name val="Verdana"/>
      <family val="2"/>
    </font>
    <font>
      <b/>
      <sz val="10"/>
      <color indexed="8"/>
      <name val="Calibri"/>
      <family val="0"/>
    </font>
    <font>
      <i/>
      <sz val="8"/>
      <color indexed="8"/>
      <name val="Calibri"/>
      <family val="0"/>
    </font>
    <font>
      <sz val="11"/>
      <name val="Calibri"/>
      <family val="0"/>
    </font>
    <font>
      <b/>
      <sz val="9"/>
      <color indexed="8"/>
      <name val="Calibri"/>
      <family val="0"/>
    </font>
    <font>
      <u val="single"/>
      <sz val="11"/>
      <color indexed="8"/>
      <name val="Calibri"/>
      <family val="0"/>
    </font>
    <font>
      <i/>
      <sz val="9"/>
      <color indexed="8"/>
      <name val="Arial"/>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theme="1"/>
      <name val="Arial"/>
      <family val="2"/>
    </font>
    <font>
      <b/>
      <sz val="11"/>
      <color rgb="FF000000"/>
      <name val="Arial"/>
      <family val="2"/>
    </font>
    <font>
      <b/>
      <sz val="10"/>
      <color theme="0"/>
      <name val="Arial"/>
      <family val="2"/>
    </font>
    <font>
      <sz val="10"/>
      <color theme="0"/>
      <name val="Arial"/>
      <family val="2"/>
    </font>
    <font>
      <sz val="9"/>
      <color theme="1"/>
      <name val="Arial"/>
      <family val="2"/>
    </font>
    <font>
      <b/>
      <sz val="9"/>
      <color theme="1"/>
      <name val="Arial"/>
      <family val="2"/>
    </font>
    <font>
      <sz val="10"/>
      <color rgb="FF000000"/>
      <name val="Arial"/>
      <family val="2"/>
    </font>
    <font>
      <b/>
      <sz val="12"/>
      <color theme="1"/>
      <name val="Verdana"/>
      <family val="2"/>
    </font>
    <font>
      <b/>
      <sz val="8"/>
      <color rgb="FFFF0000"/>
      <name val="Arial"/>
      <family val="2"/>
    </font>
    <font>
      <b/>
      <i/>
      <sz val="10"/>
      <color rgb="FFFF0000"/>
      <name val="Arial"/>
      <family val="2"/>
    </font>
    <font>
      <b/>
      <i/>
      <sz val="8"/>
      <color rgb="FFFF0000"/>
      <name val="Arial"/>
      <family val="2"/>
    </font>
    <font>
      <b/>
      <sz val="10"/>
      <color rgb="FFFF0000"/>
      <name val="Arial"/>
      <family val="2"/>
    </font>
    <font>
      <sz val="8"/>
      <color theme="1"/>
      <name val="Verdana"/>
      <family val="2"/>
    </font>
    <font>
      <i/>
      <sz val="11"/>
      <color rgb="FF000000"/>
      <name val="Calibri"/>
      <family val="2"/>
    </font>
    <font>
      <sz val="11"/>
      <color rgb="FF1F497D"/>
      <name val="Calibri"/>
      <family val="2"/>
    </font>
    <font>
      <sz val="10"/>
      <color rgb="FFFF0000"/>
      <name val="Arial"/>
      <family val="2"/>
    </font>
    <font>
      <i/>
      <sz val="11"/>
      <color theme="1"/>
      <name val="Arial"/>
      <family val="2"/>
    </font>
    <font>
      <sz val="16"/>
      <color rgb="FF0066CC"/>
      <name val="Verdana"/>
      <family val="2"/>
    </font>
    <font>
      <b/>
      <sz val="10"/>
      <color rgb="FF000000"/>
      <name val="Arial"/>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style="thin"/>
    </border>
    <border>
      <left style="thin"/>
      <right/>
      <top style="thin"/>
      <bottom/>
    </border>
    <border>
      <left style="thin">
        <color indexed="8"/>
      </left>
      <right style="thin">
        <color indexed="8"/>
      </right>
      <top style="thin">
        <color indexed="8"/>
      </top>
      <bottom/>
    </border>
    <border>
      <left style="thin"/>
      <right/>
      <top/>
      <bottom/>
    </border>
    <border>
      <left style="thin"/>
      <right/>
      <top/>
      <bottom style="thin"/>
    </border>
    <border>
      <left/>
      <right style="thin"/>
      <top style="thin"/>
      <bottom style="thin"/>
    </border>
    <border>
      <left style="medium"/>
      <right/>
      <top style="medium"/>
      <bottom style="medium"/>
    </border>
    <border>
      <left style="medium"/>
      <right style="thin"/>
      <top/>
      <bottom/>
    </border>
    <border>
      <left style="medium"/>
      <right style="thin"/>
      <top style="thin"/>
      <bottom/>
    </border>
    <border>
      <left style="medium"/>
      <right/>
      <top/>
      <bottom/>
    </border>
    <border>
      <left style="medium"/>
      <right/>
      <top/>
      <bottom style="thin"/>
    </border>
    <border>
      <left style="medium"/>
      <right style="thin"/>
      <top style="thin"/>
      <bottom style="thin"/>
    </border>
    <border>
      <left style="medium"/>
      <right/>
      <top style="thin"/>
      <bottom/>
    </border>
    <border>
      <left style="medium"/>
      <right/>
      <top style="thin"/>
      <bottom style="medium"/>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bottom/>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style="medium"/>
      <right/>
      <top style="thin"/>
      <bottom style="thin"/>
    </border>
    <border>
      <left/>
      <right style="medium"/>
      <top style="thin"/>
      <bottom style="thin"/>
    </border>
    <border>
      <left/>
      <right/>
      <top style="thin"/>
      <bottom/>
    </border>
    <border>
      <left/>
      <right style="medium"/>
      <top/>
      <bottom style="thin"/>
    </border>
    <border>
      <left/>
      <right style="thin"/>
      <top style="thin">
        <color indexed="55"/>
      </top>
      <bottom style="thin"/>
    </border>
    <border>
      <left/>
      <right/>
      <top style="thin">
        <color indexed="55"/>
      </top>
      <bottom style="thin"/>
    </border>
    <border>
      <left style="medium"/>
      <right style="medium"/>
      <top style="medium"/>
      <bottom style="medium"/>
    </border>
    <border>
      <left style="medium"/>
      <right style="thin"/>
      <top style="medium"/>
      <bottom style="medium"/>
    </border>
    <border>
      <left style="medium"/>
      <right style="thin"/>
      <top style="medium"/>
      <bottom/>
    </border>
    <border>
      <left style="medium"/>
      <right style="medium"/>
      <top style="medium"/>
      <bottom/>
    </border>
    <border>
      <left style="medium"/>
      <right style="medium"/>
      <top/>
      <bottom/>
    </border>
    <border>
      <left style="medium"/>
      <right style="thin"/>
      <top/>
      <bottom style="medium"/>
    </border>
    <border>
      <left style="medium"/>
      <right style="medium"/>
      <top/>
      <bottom style="medium"/>
    </border>
    <border>
      <left/>
      <right style="thin"/>
      <top style="thin"/>
      <bottom/>
    </border>
    <border>
      <left style="thin"/>
      <right/>
      <top style="thin">
        <color indexed="55"/>
      </top>
      <bottom style="thin"/>
    </border>
    <border>
      <left/>
      <right style="thin"/>
      <top/>
      <bottom/>
    </border>
    <border>
      <left/>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top style="medium"/>
      <bottom style="medium"/>
    </border>
    <border>
      <left/>
      <right style="medium"/>
      <top style="medium"/>
      <bottom style="medium"/>
    </border>
    <border>
      <left/>
      <right/>
      <top/>
      <bottom style="medium"/>
    </border>
    <border>
      <left/>
      <right/>
      <top style="thin"/>
      <bottom style="thin">
        <color indexed="55"/>
      </bottom>
    </border>
    <border>
      <left/>
      <right style="thin"/>
      <top style="thin"/>
      <bottom style="thin">
        <color indexed="55"/>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color rgb="FF808080"/>
      </left>
      <right style="medium">
        <color rgb="FF808080"/>
      </right>
      <top style="medium">
        <color rgb="FF808080"/>
      </top>
      <bottom/>
    </border>
  </borders>
  <cellStyleXfs count="1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0"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0"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0"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0"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0" fillId="7"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0"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0"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0"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0" fillId="11"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0"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0"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5" fillId="14" borderId="0" applyNumberFormat="0" applyBorder="0" applyAlignment="0" applyProtection="0"/>
    <xf numFmtId="0" fontId="94" fillId="15" borderId="0" applyNumberFormat="0" applyBorder="0" applyAlignment="0" applyProtection="0"/>
    <xf numFmtId="0" fontId="95" fillId="15" borderId="0" applyNumberFormat="0" applyBorder="0" applyAlignment="0" applyProtection="0"/>
    <xf numFmtId="0" fontId="94" fillId="16" borderId="0" applyNumberFormat="0" applyBorder="0" applyAlignment="0" applyProtection="0"/>
    <xf numFmtId="0" fontId="95" fillId="16" borderId="0" applyNumberFormat="0" applyBorder="0" applyAlignment="0" applyProtection="0"/>
    <xf numFmtId="0" fontId="94" fillId="17" borderId="0" applyNumberFormat="0" applyBorder="0" applyAlignment="0" applyProtection="0"/>
    <xf numFmtId="0" fontId="95" fillId="17" borderId="0" applyNumberFormat="0" applyBorder="0" applyAlignment="0" applyProtection="0"/>
    <xf numFmtId="0" fontId="94" fillId="18" borderId="0" applyNumberFormat="0" applyBorder="0" applyAlignment="0" applyProtection="0"/>
    <xf numFmtId="0" fontId="95" fillId="18" borderId="0" applyNumberFormat="0" applyBorder="0" applyAlignment="0" applyProtection="0"/>
    <xf numFmtId="0" fontId="94" fillId="19"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7" fillId="20" borderId="0" applyNumberFormat="0" applyBorder="0" applyAlignment="0" applyProtection="0"/>
    <xf numFmtId="0" fontId="98" fillId="21" borderId="1" applyNumberFormat="0" applyAlignment="0" applyProtection="0"/>
    <xf numFmtId="0" fontId="99" fillId="21" borderId="1" applyNumberFormat="0" applyAlignment="0" applyProtection="0"/>
    <xf numFmtId="0" fontId="100" fillId="22" borderId="2" applyNumberFormat="0" applyAlignment="0" applyProtection="0"/>
    <xf numFmtId="0" fontId="101" fillId="22" borderId="2" applyNumberFormat="0" applyAlignment="0" applyProtection="0"/>
    <xf numFmtId="0" fontId="102" fillId="0" borderId="3" applyNumberFormat="0" applyFill="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94" fillId="23" borderId="0" applyNumberFormat="0" applyBorder="0" applyAlignment="0" applyProtection="0"/>
    <xf numFmtId="0" fontId="95" fillId="23" borderId="0" applyNumberFormat="0" applyBorder="0" applyAlignment="0" applyProtection="0"/>
    <xf numFmtId="0" fontId="94" fillId="24" borderId="0" applyNumberFormat="0" applyBorder="0" applyAlignment="0" applyProtection="0"/>
    <xf numFmtId="0" fontId="95" fillId="24" borderId="0" applyNumberFormat="0" applyBorder="0" applyAlignment="0" applyProtection="0"/>
    <xf numFmtId="0" fontId="94" fillId="25" borderId="0" applyNumberFormat="0" applyBorder="0" applyAlignment="0" applyProtection="0"/>
    <xf numFmtId="0" fontId="95" fillId="25" borderId="0" applyNumberFormat="0" applyBorder="0" applyAlignment="0" applyProtection="0"/>
    <xf numFmtId="0" fontId="94" fillId="26" borderId="0" applyNumberFormat="0" applyBorder="0" applyAlignment="0" applyProtection="0"/>
    <xf numFmtId="0" fontId="95" fillId="26" borderId="0" applyNumberFormat="0" applyBorder="0" applyAlignment="0" applyProtection="0"/>
    <xf numFmtId="0" fontId="94" fillId="27" borderId="0" applyNumberFormat="0" applyBorder="0" applyAlignment="0" applyProtection="0"/>
    <xf numFmtId="0" fontId="95" fillId="27" borderId="0" applyNumberFormat="0" applyBorder="0" applyAlignment="0" applyProtection="0"/>
    <xf numFmtId="0" fontId="94" fillId="28" borderId="0" applyNumberFormat="0" applyBorder="0" applyAlignment="0" applyProtection="0"/>
    <xf numFmtId="0" fontId="95" fillId="28" borderId="0" applyNumberFormat="0" applyBorder="0" applyAlignment="0" applyProtection="0"/>
    <xf numFmtId="0" fontId="107" fillId="29" borderId="1" applyNumberFormat="0" applyAlignment="0" applyProtection="0"/>
    <xf numFmtId="0" fontId="108" fillId="29" borderId="1" applyNumberFormat="0" applyAlignment="0" applyProtection="0"/>
    <xf numFmtId="0" fontId="109" fillId="0" borderId="0" applyNumberFormat="0" applyFill="0" applyBorder="0" applyAlignment="0" applyProtection="0"/>
    <xf numFmtId="0" fontId="110" fillId="30" borderId="0" applyNumberFormat="0" applyBorder="0" applyAlignment="0" applyProtection="0"/>
    <xf numFmtId="0" fontId="111"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3" fontId="3" fillId="0" borderId="0" applyFont="0" applyFill="0" applyBorder="0" applyAlignment="0" applyProtection="0"/>
    <xf numFmtId="180" fontId="3" fillId="0" borderId="0" applyFont="0" applyFill="0" applyBorder="0" applyAlignment="0" applyProtection="0"/>
    <xf numFmtId="178"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2" fillId="31" borderId="0" applyNumberFormat="0" applyBorder="0" applyAlignment="0" applyProtection="0"/>
    <xf numFmtId="0" fontId="113" fillId="31" borderId="0" applyNumberFormat="0" applyBorder="0" applyAlignment="0" applyProtection="0"/>
    <xf numFmtId="0" fontId="93" fillId="0" borderId="0">
      <alignment/>
      <protection/>
    </xf>
    <xf numFmtId="0" fontId="3" fillId="0" borderId="0">
      <alignment/>
      <protection/>
    </xf>
    <xf numFmtId="0" fontId="3" fillId="0" borderId="0">
      <alignment/>
      <protection/>
    </xf>
    <xf numFmtId="0" fontId="3" fillId="0" borderId="0">
      <alignment/>
      <protection/>
    </xf>
    <xf numFmtId="0" fontId="93" fillId="0" borderId="0">
      <alignment/>
      <protection/>
    </xf>
    <xf numFmtId="0" fontId="93" fillId="0" borderId="0">
      <alignment/>
      <protection/>
    </xf>
    <xf numFmtId="0" fontId="3" fillId="0" borderId="0">
      <alignment/>
      <protection/>
    </xf>
    <xf numFmtId="0" fontId="93" fillId="0" borderId="0">
      <alignment/>
      <protection/>
    </xf>
    <xf numFmtId="0" fontId="93" fillId="0" borderId="0">
      <alignment/>
      <protection/>
    </xf>
    <xf numFmtId="0" fontId="3" fillId="0" borderId="0">
      <alignment/>
      <protection/>
    </xf>
    <xf numFmtId="0" fontId="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3" fillId="0" borderId="0">
      <alignment/>
      <protection/>
    </xf>
    <xf numFmtId="0" fontId="93" fillId="0" borderId="0">
      <alignment/>
      <protection/>
    </xf>
    <xf numFmtId="0" fontId="9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0"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0" fontId="93"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4" fillId="21" borderId="6" applyNumberFormat="0" applyAlignment="0" applyProtection="0"/>
    <xf numFmtId="0" fontId="115" fillId="21" borderId="6"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4" applyNumberFormat="0" applyFill="0" applyAlignment="0" applyProtection="0"/>
    <xf numFmtId="0" fontId="122" fillId="0" borderId="7" applyNumberFormat="0" applyFill="0" applyAlignment="0" applyProtection="0"/>
    <xf numFmtId="0" fontId="123" fillId="0" borderId="7" applyNumberFormat="0" applyFill="0" applyAlignment="0" applyProtection="0"/>
    <xf numFmtId="0" fontId="105" fillId="0" borderId="8" applyNumberFormat="0" applyFill="0" applyAlignment="0" applyProtection="0"/>
    <xf numFmtId="0" fontId="106" fillId="0" borderId="8" applyNumberFormat="0" applyFill="0" applyAlignment="0" applyProtection="0"/>
    <xf numFmtId="0" fontId="124" fillId="0" borderId="9" applyNumberFormat="0" applyFill="0" applyAlignment="0" applyProtection="0"/>
    <xf numFmtId="0" fontId="125" fillId="0" borderId="9" applyNumberFormat="0" applyFill="0" applyAlignment="0" applyProtection="0"/>
  </cellStyleXfs>
  <cellXfs count="614">
    <xf numFmtId="0" fontId="0" fillId="0" borderId="0" xfId="0" applyAlignment="1">
      <alignment/>
    </xf>
    <xf numFmtId="3" fontId="0" fillId="0" borderId="0" xfId="0" applyNumberFormat="1" applyAlignment="1">
      <alignment/>
    </xf>
    <xf numFmtId="176" fontId="0" fillId="0" borderId="0" xfId="0" applyNumberFormat="1" applyAlignment="1">
      <alignment/>
    </xf>
    <xf numFmtId="174"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25"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26" fillId="0" borderId="0" xfId="0" applyFont="1" applyAlignment="1">
      <alignment/>
    </xf>
    <xf numFmtId="177" fontId="3" fillId="34" borderId="11" xfId="91" applyNumberFormat="1" applyFont="1" applyFill="1" applyBorder="1" applyAlignment="1">
      <alignment horizontal="center"/>
    </xf>
    <xf numFmtId="177" fontId="3" fillId="34" borderId="11" xfId="91" applyNumberFormat="1" applyFont="1" applyFill="1" applyBorder="1" applyAlignment="1">
      <alignment/>
    </xf>
    <xf numFmtId="177" fontId="2" fillId="34" borderId="12" xfId="91" applyNumberFormat="1" applyFont="1" applyFill="1" applyBorder="1" applyAlignment="1">
      <alignment/>
    </xf>
    <xf numFmtId="0" fontId="3" fillId="34" borderId="11" xfId="0" applyFont="1" applyFill="1" applyBorder="1" applyAlignment="1">
      <alignment/>
    </xf>
    <xf numFmtId="0" fontId="124" fillId="0" borderId="0" xfId="0" applyFont="1" applyAlignment="1">
      <alignment/>
    </xf>
    <xf numFmtId="0" fontId="0" fillId="0" borderId="0" xfId="0" applyAlignment="1">
      <alignment vertical="center"/>
    </xf>
    <xf numFmtId="177" fontId="126" fillId="0" borderId="0" xfId="0" applyNumberFormat="1" applyFont="1" applyAlignment="1">
      <alignment/>
    </xf>
    <xf numFmtId="0" fontId="126" fillId="0" borderId="13" xfId="0" applyFont="1" applyBorder="1" applyAlignment="1">
      <alignment/>
    </xf>
    <xf numFmtId="0" fontId="126" fillId="0" borderId="14" xfId="0" applyFont="1" applyBorder="1" applyAlignment="1">
      <alignment/>
    </xf>
    <xf numFmtId="0" fontId="126" fillId="0" borderId="15" xfId="0" applyFont="1" applyBorder="1" applyAlignment="1">
      <alignment/>
    </xf>
    <xf numFmtId="0" fontId="127" fillId="0" borderId="0" xfId="0" applyFont="1" applyAlignment="1">
      <alignment horizontal="justify"/>
    </xf>
    <xf numFmtId="0" fontId="6" fillId="0" borderId="0" xfId="0" applyFont="1" applyAlignment="1">
      <alignment horizontal="justify"/>
    </xf>
    <xf numFmtId="0" fontId="128" fillId="0" borderId="0" xfId="0" applyFont="1" applyAlignment="1">
      <alignment horizontal="justify"/>
    </xf>
    <xf numFmtId="0" fontId="0" fillId="0" borderId="0" xfId="0" applyAlignment="1">
      <alignment/>
    </xf>
    <xf numFmtId="0" fontId="129" fillId="0" borderId="16" xfId="0" applyFont="1" applyBorder="1" applyAlignment="1">
      <alignment horizontal="center"/>
    </xf>
    <xf numFmtId="0" fontId="130" fillId="0" borderId="0" xfId="109" applyFont="1">
      <alignment/>
      <protection/>
    </xf>
    <xf numFmtId="0" fontId="131" fillId="0" borderId="0" xfId="109" applyFont="1">
      <alignment/>
      <protection/>
    </xf>
    <xf numFmtId="0" fontId="93" fillId="0" borderId="0" xfId="109">
      <alignment/>
      <protection/>
    </xf>
    <xf numFmtId="0" fontId="132" fillId="0" borderId="0" xfId="109" applyFont="1" applyAlignment="1">
      <alignment horizontal="center"/>
      <protection/>
    </xf>
    <xf numFmtId="17" fontId="132" fillId="0" borderId="0" xfId="109" applyNumberFormat="1" applyFont="1" applyAlignment="1" quotePrefix="1">
      <alignment horizontal="center"/>
      <protection/>
    </xf>
    <xf numFmtId="0" fontId="133" fillId="0" borderId="0" xfId="109" applyFont="1" applyAlignment="1">
      <alignment horizontal="left" indent="15"/>
      <protection/>
    </xf>
    <xf numFmtId="0" fontId="134" fillId="0" borderId="0" xfId="109" applyFont="1" applyAlignment="1">
      <alignment horizontal="center"/>
      <protection/>
    </xf>
    <xf numFmtId="0" fontId="135" fillId="0" borderId="0" xfId="109" applyFont="1" applyAlignment="1">
      <alignment/>
      <protection/>
    </xf>
    <xf numFmtId="0" fontId="136" fillId="0" borderId="0" xfId="109" applyFont="1">
      <alignment/>
      <protection/>
    </xf>
    <xf numFmtId="0" fontId="130" fillId="0" borderId="0" xfId="109" applyFont="1" quotePrefix="1">
      <alignment/>
      <protection/>
    </xf>
    <xf numFmtId="0" fontId="9" fillId="0" borderId="0" xfId="109" applyFont="1">
      <alignment/>
      <protection/>
    </xf>
    <xf numFmtId="0" fontId="10" fillId="0" borderId="0" xfId="109" applyFont="1">
      <alignment/>
      <protection/>
    </xf>
    <xf numFmtId="0" fontId="137" fillId="0" borderId="0" xfId="109" applyFont="1">
      <alignment/>
      <protection/>
    </xf>
    <xf numFmtId="0" fontId="2" fillId="0" borderId="0" xfId="109" applyFont="1">
      <alignment/>
      <protection/>
    </xf>
    <xf numFmtId="0" fontId="5" fillId="0" borderId="0" xfId="131" applyFont="1" applyBorder="1" applyProtection="1">
      <alignment/>
      <protection/>
    </xf>
    <xf numFmtId="0" fontId="2" fillId="0" borderId="16" xfId="131" applyFont="1" applyBorder="1" applyAlignment="1" applyProtection="1">
      <alignment horizontal="left"/>
      <protection/>
    </xf>
    <xf numFmtId="0" fontId="2" fillId="0" borderId="16" xfId="131" applyFont="1" applyBorder="1" applyProtection="1">
      <alignment/>
      <protection/>
    </xf>
    <xf numFmtId="0" fontId="2" fillId="0" borderId="16" xfId="131" applyFont="1" applyBorder="1" applyAlignment="1" applyProtection="1">
      <alignment horizontal="center"/>
      <protection/>
    </xf>
    <xf numFmtId="17" fontId="132" fillId="0" borderId="0" xfId="109" applyNumberFormat="1" applyFont="1" applyAlignment="1">
      <alignment horizontal="left"/>
      <protection/>
    </xf>
    <xf numFmtId="0" fontId="3" fillId="0" borderId="0" xfId="131" applyFont="1" applyBorder="1" applyProtection="1">
      <alignment/>
      <protection/>
    </xf>
    <xf numFmtId="0" fontId="3" fillId="0" borderId="0" xfId="131" applyFont="1" applyBorder="1" applyAlignment="1" applyProtection="1">
      <alignment horizontal="center"/>
      <protection/>
    </xf>
    <xf numFmtId="0" fontId="9" fillId="0" borderId="0" xfId="131" applyFont="1" applyBorder="1" applyAlignment="1" applyProtection="1">
      <alignment horizontal="left"/>
      <protection/>
    </xf>
    <xf numFmtId="0" fontId="9" fillId="0" borderId="0" xfId="131" applyFont="1" applyBorder="1" applyAlignment="1" applyProtection="1">
      <alignment horizontal="center"/>
      <protection/>
    </xf>
    <xf numFmtId="0" fontId="5" fillId="0" borderId="0" xfId="131" applyFont="1" applyBorder="1" applyAlignment="1" applyProtection="1">
      <alignment horizontal="left"/>
      <protection/>
    </xf>
    <xf numFmtId="0" fontId="5" fillId="0" borderId="0" xfId="131" applyFont="1" applyBorder="1" applyAlignment="1" applyProtection="1">
      <alignment horizontal="right"/>
      <protection/>
    </xf>
    <xf numFmtId="0" fontId="11" fillId="0" borderId="0" xfId="131" applyFont="1" applyBorder="1" applyAlignment="1" applyProtection="1">
      <alignment horizontal="left"/>
      <protection/>
    </xf>
    <xf numFmtId="0" fontId="5" fillId="0" borderId="17" xfId="131" applyFont="1" applyBorder="1" applyAlignment="1" applyProtection="1">
      <alignment horizontal="left"/>
      <protection/>
    </xf>
    <xf numFmtId="0" fontId="5" fillId="0" borderId="17" xfId="131" applyFont="1" applyBorder="1" applyProtection="1">
      <alignment/>
      <protection/>
    </xf>
    <xf numFmtId="0" fontId="5" fillId="0" borderId="17" xfId="131" applyFont="1" applyBorder="1" applyAlignment="1" applyProtection="1">
      <alignment horizontal="right"/>
      <protection/>
    </xf>
    <xf numFmtId="0" fontId="9" fillId="0" borderId="0" xfId="109" applyFont="1" applyBorder="1" applyAlignment="1">
      <alignment horizontal="justify" vertical="center" wrapText="1"/>
      <protection/>
    </xf>
    <xf numFmtId="0" fontId="12" fillId="0" borderId="0" xfId="109" applyFont="1" applyBorder="1" applyAlignment="1">
      <alignment horizontal="justify" vertical="top" wrapText="1"/>
      <protection/>
    </xf>
    <xf numFmtId="0" fontId="93" fillId="0" borderId="0" xfId="109" applyBorder="1">
      <alignment/>
      <protection/>
    </xf>
    <xf numFmtId="0" fontId="126"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129" fillId="0" borderId="0" xfId="0" applyFont="1" applyAlignment="1">
      <alignment/>
    </xf>
    <xf numFmtId="0" fontId="129" fillId="0" borderId="14" xfId="0" applyFont="1" applyBorder="1" applyAlignment="1">
      <alignment horizontal="center" vertical="top"/>
    </xf>
    <xf numFmtId="3" fontId="126" fillId="0" borderId="13" xfId="0" applyNumberFormat="1" applyFont="1" applyBorder="1" applyAlignment="1">
      <alignment/>
    </xf>
    <xf numFmtId="0" fontId="126" fillId="0" borderId="0" xfId="0" applyFont="1" applyBorder="1" applyAlignment="1">
      <alignment/>
    </xf>
    <xf numFmtId="0" fontId="2" fillId="34" borderId="0" xfId="0" applyFont="1" applyFill="1" applyBorder="1" applyAlignment="1">
      <alignment horizontal="center" vertical="center" wrapText="1"/>
    </xf>
    <xf numFmtId="0" fontId="6" fillId="0" borderId="0" xfId="0" applyFont="1" applyFill="1" applyAlignment="1">
      <alignment horizontal="justify"/>
    </xf>
    <xf numFmtId="0" fontId="8" fillId="0" borderId="0" xfId="0" applyFont="1" applyFill="1" applyAlignment="1">
      <alignment horizontal="justify"/>
    </xf>
    <xf numFmtId="0" fontId="128" fillId="0" borderId="0" xfId="0" applyFont="1" applyFill="1" applyAlignment="1">
      <alignment horizontal="justify"/>
    </xf>
    <xf numFmtId="0" fontId="129" fillId="0" borderId="0" xfId="0" applyFont="1" applyBorder="1" applyAlignment="1">
      <alignment horizontal="center"/>
    </xf>
    <xf numFmtId="177" fontId="126" fillId="0" borderId="0" xfId="0" applyNumberFormat="1" applyFont="1" applyBorder="1" applyAlignment="1">
      <alignment/>
    </xf>
    <xf numFmtId="0" fontId="126" fillId="0" borderId="0" xfId="0" applyFont="1" applyBorder="1" applyAlignment="1">
      <alignment horizontal="left"/>
    </xf>
    <xf numFmtId="0" fontId="9" fillId="0" borderId="0" xfId="109" applyFont="1" applyAlignment="1">
      <alignment horizontal="left"/>
      <protection/>
    </xf>
    <xf numFmtId="0" fontId="129" fillId="0" borderId="18" xfId="0" applyFont="1" applyBorder="1" applyAlignment="1">
      <alignment horizontal="center"/>
    </xf>
    <xf numFmtId="0" fontId="129" fillId="0" borderId="19" xfId="0" applyFont="1" applyBorder="1" applyAlignment="1">
      <alignment horizontal="center" vertical="top"/>
    </xf>
    <xf numFmtId="0" fontId="0" fillId="0" borderId="0" xfId="0" applyAlignment="1">
      <alignment/>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92"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4" fontId="3" fillId="34" borderId="13" xfId="0" applyNumberFormat="1" applyFont="1" applyFill="1" applyBorder="1" applyAlignment="1">
      <alignment horizontal="center"/>
    </xf>
    <xf numFmtId="0" fontId="3" fillId="0" borderId="0" xfId="0" applyFont="1" applyAlignment="1">
      <alignment/>
    </xf>
    <xf numFmtId="0" fontId="2" fillId="0" borderId="0" xfId="112" applyFont="1" applyFill="1" applyAlignment="1">
      <alignment vertical="center"/>
      <protection/>
    </xf>
    <xf numFmtId="174" fontId="3" fillId="0" borderId="0" xfId="112" applyNumberFormat="1" applyFont="1" applyFill="1" applyAlignment="1">
      <alignment vertical="center"/>
      <protection/>
    </xf>
    <xf numFmtId="0" fontId="3" fillId="0" borderId="0" xfId="112" applyFont="1" applyFill="1" applyAlignment="1">
      <alignment vertical="center"/>
      <protection/>
    </xf>
    <xf numFmtId="0" fontId="2" fillId="0" borderId="0" xfId="112" applyFont="1" applyFill="1" applyBorder="1" applyAlignment="1">
      <alignment horizontal="center"/>
      <protection/>
    </xf>
    <xf numFmtId="0" fontId="3" fillId="0" borderId="0" xfId="112" applyFont="1" applyFill="1" applyBorder="1">
      <alignment/>
      <protection/>
    </xf>
    <xf numFmtId="3" fontId="3" fillId="0" borderId="0" xfId="112" applyNumberFormat="1" applyFont="1" applyFill="1" applyBorder="1" applyAlignment="1">
      <alignment vertical="center"/>
      <protection/>
    </xf>
    <xf numFmtId="3" fontId="126" fillId="0" borderId="0" xfId="0" applyNumberFormat="1" applyFont="1" applyBorder="1" applyAlignment="1">
      <alignment horizontal="right" vertical="center" wrapText="1"/>
    </xf>
    <xf numFmtId="1" fontId="126" fillId="0" borderId="10" xfId="0" applyNumberFormat="1" applyFont="1" applyBorder="1" applyAlignment="1">
      <alignment horizontal="left" vertical="center" wrapText="1"/>
    </xf>
    <xf numFmtId="3" fontId="126" fillId="0" borderId="10" xfId="0" applyNumberFormat="1" applyFont="1" applyBorder="1" applyAlignment="1">
      <alignment horizontal="right" vertical="center" wrapText="1"/>
    </xf>
    <xf numFmtId="0" fontId="126" fillId="0" borderId="0" xfId="0" applyFont="1" applyBorder="1" applyAlignment="1" applyProtection="1">
      <alignment horizontal="center" vertical="center" wrapText="1"/>
      <protection/>
    </xf>
    <xf numFmtId="1" fontId="126" fillId="0" borderId="20" xfId="0" applyNumberFormat="1" applyFont="1" applyBorder="1" applyAlignment="1">
      <alignment horizontal="left" vertical="center" wrapText="1"/>
    </xf>
    <xf numFmtId="3" fontId="126" fillId="0" borderId="20" xfId="0" applyNumberFormat="1" applyFont="1" applyBorder="1" applyAlignment="1">
      <alignment horizontal="right" vertical="center" wrapText="1"/>
    </xf>
    <xf numFmtId="1" fontId="126" fillId="0" borderId="13" xfId="0" applyNumberFormat="1" applyFont="1" applyBorder="1" applyAlignment="1">
      <alignment horizontal="left" vertical="center" wrapText="1"/>
    </xf>
    <xf numFmtId="3" fontId="126" fillId="0" borderId="13" xfId="0" applyNumberFormat="1" applyFont="1" applyBorder="1" applyAlignment="1">
      <alignment horizontal="right" vertical="center" wrapText="1"/>
    </xf>
    <xf numFmtId="0" fontId="2" fillId="0" borderId="19" xfId="112" applyFont="1" applyFill="1" applyBorder="1">
      <alignment/>
      <protection/>
    </xf>
    <xf numFmtId="0" fontId="2" fillId="0" borderId="21" xfId="112" applyFont="1" applyFill="1" applyBorder="1">
      <alignment/>
      <protection/>
    </xf>
    <xf numFmtId="0" fontId="2" fillId="0" borderId="22" xfId="112" applyFont="1" applyFill="1" applyBorder="1">
      <alignment/>
      <protection/>
    </xf>
    <xf numFmtId="0" fontId="138" fillId="0" borderId="0" xfId="0" applyFont="1" applyBorder="1" applyAlignment="1">
      <alignment/>
    </xf>
    <xf numFmtId="0" fontId="138" fillId="0" borderId="0" xfId="0" applyFont="1" applyBorder="1" applyAlignment="1" applyProtection="1">
      <alignment horizontal="center" vertical="center" wrapText="1"/>
      <protection/>
    </xf>
    <xf numFmtId="0" fontId="3" fillId="0" borderId="14" xfId="112" applyFont="1" applyFill="1" applyBorder="1">
      <alignment/>
      <protection/>
    </xf>
    <xf numFmtId="3" fontId="2" fillId="0" borderId="11" xfId="112" applyNumberFormat="1" applyFont="1" applyFill="1" applyBorder="1" applyAlignment="1">
      <alignment vertical="center" wrapText="1"/>
      <protection/>
    </xf>
    <xf numFmtId="0" fontId="3" fillId="0" borderId="11" xfId="112" applyFont="1" applyFill="1" applyBorder="1">
      <alignment/>
      <protection/>
    </xf>
    <xf numFmtId="0" fontId="2" fillId="0" borderId="11" xfId="112" applyFont="1" applyFill="1" applyBorder="1">
      <alignment/>
      <protection/>
    </xf>
    <xf numFmtId="0" fontId="3" fillId="0" borderId="0" xfId="112" applyFont="1" applyFill="1" applyAlignment="1">
      <alignment horizontal="center" vertical="center"/>
      <protection/>
    </xf>
    <xf numFmtId="3" fontId="3" fillId="0" borderId="0" xfId="112" applyNumberFormat="1" applyFont="1" applyFill="1" applyAlignment="1">
      <alignment vertical="center"/>
      <protection/>
    </xf>
    <xf numFmtId="3" fontId="0" fillId="0" borderId="0" xfId="0" applyNumberFormat="1" applyBorder="1" applyAlignment="1">
      <alignment/>
    </xf>
    <xf numFmtId="4" fontId="3" fillId="34" borderId="13" xfId="0" applyNumberFormat="1" applyFont="1" applyFill="1" applyBorder="1" applyAlignment="1">
      <alignment horizontal="center"/>
    </xf>
    <xf numFmtId="9" fontId="126" fillId="0" borderId="0" xfId="0" applyNumberFormat="1" applyFont="1" applyAlignment="1">
      <alignment/>
    </xf>
    <xf numFmtId="1" fontId="126" fillId="0" borderId="0" xfId="0" applyNumberFormat="1" applyFont="1" applyAlignment="1">
      <alignment/>
    </xf>
    <xf numFmtId="176" fontId="126" fillId="0" borderId="0" xfId="0" applyNumberFormat="1" applyFont="1" applyAlignment="1">
      <alignment/>
    </xf>
    <xf numFmtId="3" fontId="126" fillId="0" borderId="0" xfId="0" applyNumberFormat="1" applyFont="1" applyAlignment="1">
      <alignment/>
    </xf>
    <xf numFmtId="0" fontId="126" fillId="0" borderId="0" xfId="0" applyFont="1" applyAlignment="1">
      <alignment/>
    </xf>
    <xf numFmtId="0" fontId="129" fillId="0" borderId="16" xfId="0" applyFont="1" applyBorder="1" applyAlignment="1">
      <alignment horizontal="center"/>
    </xf>
    <xf numFmtId="179" fontId="126" fillId="0" borderId="13" xfId="91" applyNumberFormat="1" applyFont="1" applyBorder="1" applyAlignment="1">
      <alignment/>
    </xf>
    <xf numFmtId="0" fontId="126" fillId="0" borderId="0" xfId="0" applyFont="1" applyAlignment="1">
      <alignment/>
    </xf>
    <xf numFmtId="0" fontId="129" fillId="0" borderId="14" xfId="0" applyFont="1" applyBorder="1" applyAlignment="1">
      <alignment horizontal="center" vertical="center" wrapText="1"/>
    </xf>
    <xf numFmtId="0" fontId="129" fillId="0" borderId="15" xfId="0" applyFont="1" applyBorder="1" applyAlignment="1">
      <alignment horizontal="center" vertical="center" wrapText="1"/>
    </xf>
    <xf numFmtId="0" fontId="126" fillId="0" borderId="14" xfId="0" applyFont="1" applyBorder="1" applyAlignment="1">
      <alignment horizontal="center" wrapText="1"/>
    </xf>
    <xf numFmtId="0" fontId="126" fillId="0" borderId="15" xfId="0" applyFont="1" applyBorder="1" applyAlignment="1">
      <alignment horizontal="center" wrapText="1"/>
    </xf>
    <xf numFmtId="0" fontId="129" fillId="0" borderId="18" xfId="0" applyFont="1" applyBorder="1" applyAlignment="1">
      <alignment horizontal="center"/>
    </xf>
    <xf numFmtId="0" fontId="129" fillId="0" borderId="16" xfId="0" applyFont="1" applyBorder="1" applyAlignment="1">
      <alignment horizontal="center"/>
    </xf>
    <xf numFmtId="0" fontId="126" fillId="0" borderId="13" xfId="0" applyFont="1" applyBorder="1" applyAlignment="1">
      <alignment horizontal="center"/>
    </xf>
    <xf numFmtId="0" fontId="129" fillId="0" borderId="13" xfId="0" applyFont="1" applyBorder="1" applyAlignment="1">
      <alignment horizontal="center"/>
    </xf>
    <xf numFmtId="0" fontId="129" fillId="0" borderId="0" xfId="0" applyFont="1" applyBorder="1" applyAlignment="1">
      <alignment/>
    </xf>
    <xf numFmtId="0" fontId="126" fillId="0" borderId="18" xfId="0" applyFont="1" applyBorder="1" applyAlignment="1">
      <alignment/>
    </xf>
    <xf numFmtId="0" fontId="126" fillId="0" borderId="16" xfId="0" applyFont="1" applyBorder="1" applyAlignment="1">
      <alignment/>
    </xf>
    <xf numFmtId="0" fontId="126" fillId="0" borderId="23" xfId="0" applyFont="1" applyBorder="1" applyAlignment="1">
      <alignment/>
    </xf>
    <xf numFmtId="175" fontId="126" fillId="0" borderId="13" xfId="161" applyNumberFormat="1" applyFont="1" applyBorder="1" applyAlignment="1">
      <alignment/>
    </xf>
    <xf numFmtId="0" fontId="135" fillId="0" borderId="0" xfId="109" applyFont="1" applyAlignment="1">
      <alignment horizontal="left"/>
      <protection/>
    </xf>
    <xf numFmtId="0" fontId="126" fillId="0" borderId="13" xfId="0" applyFont="1" applyBorder="1" applyAlignment="1">
      <alignment horizontal="center"/>
    </xf>
    <xf numFmtId="0" fontId="129" fillId="0" borderId="16" xfId="0" applyFont="1" applyBorder="1" applyAlignment="1">
      <alignment horizontal="center"/>
    </xf>
    <xf numFmtId="0" fontId="129" fillId="0" borderId="23" xfId="0" applyFont="1" applyBorder="1" applyAlignment="1">
      <alignment horizontal="center"/>
    </xf>
    <xf numFmtId="0" fontId="0" fillId="0" borderId="0" xfId="0" applyFill="1" applyAlignment="1">
      <alignment/>
    </xf>
    <xf numFmtId="176"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61" applyFont="1" applyFill="1" applyAlignment="1">
      <alignment/>
    </xf>
    <xf numFmtId="0" fontId="126" fillId="0" borderId="0" xfId="0" applyFont="1" applyAlignment="1">
      <alignment/>
    </xf>
    <xf numFmtId="177" fontId="4" fillId="34" borderId="0" xfId="91" applyNumberFormat="1" applyFont="1" applyFill="1" applyBorder="1" applyAlignment="1">
      <alignment horizontal="center"/>
    </xf>
    <xf numFmtId="0" fontId="126" fillId="0" borderId="0" xfId="0" applyFont="1" applyAlignment="1">
      <alignment/>
    </xf>
    <xf numFmtId="0" fontId="129" fillId="0" borderId="16" xfId="0" applyFont="1" applyBorder="1" applyAlignment="1">
      <alignment horizontal="center"/>
    </xf>
    <xf numFmtId="0" fontId="129" fillId="0" borderId="23" xfId="0" applyFont="1" applyBorder="1" applyAlignment="1">
      <alignment horizontal="center"/>
    </xf>
    <xf numFmtId="0" fontId="132" fillId="0" borderId="0" xfId="0" applyFont="1" applyFill="1" applyBorder="1" applyAlignment="1">
      <alignment vertical="top"/>
    </xf>
    <xf numFmtId="0" fontId="139" fillId="0" borderId="0" xfId="0" applyFont="1" applyAlignment="1">
      <alignment horizontal="center" readingOrder="1"/>
    </xf>
    <xf numFmtId="0" fontId="129" fillId="0" borderId="23" xfId="0" applyFont="1" applyBorder="1" applyAlignment="1">
      <alignment horizontal="center"/>
    </xf>
    <xf numFmtId="0" fontId="129" fillId="0" borderId="23" xfId="0" applyFont="1" applyBorder="1" applyAlignment="1">
      <alignment horizontal="center"/>
    </xf>
    <xf numFmtId="0" fontId="129" fillId="0" borderId="23" xfId="0" applyFont="1" applyBorder="1" applyAlignment="1">
      <alignment horizontal="center"/>
    </xf>
    <xf numFmtId="0" fontId="11" fillId="0" borderId="0" xfId="112" applyFont="1" applyFill="1" applyBorder="1">
      <alignment/>
      <protection/>
    </xf>
    <xf numFmtId="0" fontId="5" fillId="0" borderId="0" xfId="112" applyFont="1" applyFill="1" applyBorder="1">
      <alignment/>
      <protection/>
    </xf>
    <xf numFmtId="3" fontId="11" fillId="0" borderId="0" xfId="112" applyNumberFormat="1" applyFont="1" applyFill="1" applyBorder="1">
      <alignment/>
      <protection/>
    </xf>
    <xf numFmtId="174" fontId="11" fillId="0" borderId="0" xfId="112" applyNumberFormat="1" applyFont="1" applyFill="1" applyBorder="1">
      <alignment/>
      <protection/>
    </xf>
    <xf numFmtId="3" fontId="11" fillId="0" borderId="0" xfId="112" applyNumberFormat="1" applyFont="1" applyFill="1" applyBorder="1" applyAlignment="1">
      <alignment vertical="center" wrapText="1"/>
      <protection/>
    </xf>
    <xf numFmtId="174" fontId="11" fillId="0" borderId="0" xfId="112" applyNumberFormat="1" applyFont="1" applyFill="1" applyBorder="1" applyAlignment="1">
      <alignment vertical="center" wrapText="1"/>
      <protection/>
    </xf>
    <xf numFmtId="3" fontId="5" fillId="0" borderId="0" xfId="112" applyNumberFormat="1" applyFont="1" applyFill="1" applyBorder="1">
      <alignment/>
      <protection/>
    </xf>
    <xf numFmtId="0" fontId="129" fillId="0" borderId="18" xfId="0" applyFont="1" applyBorder="1" applyAlignment="1">
      <alignment horizontal="center"/>
    </xf>
    <xf numFmtId="0" fontId="129" fillId="0" borderId="23" xfId="0" applyFont="1" applyBorder="1" applyAlignment="1">
      <alignment horizontal="center"/>
    </xf>
    <xf numFmtId="3" fontId="126" fillId="0" borderId="23" xfId="0" applyNumberFormat="1" applyFont="1" applyBorder="1" applyAlignment="1">
      <alignment/>
    </xf>
    <xf numFmtId="0" fontId="126" fillId="0" borderId="0" xfId="0" applyFont="1" applyAlignment="1">
      <alignment/>
    </xf>
    <xf numFmtId="174" fontId="2" fillId="0" borderId="0" xfId="0" applyNumberFormat="1" applyFont="1" applyFill="1" applyBorder="1" applyAlignment="1">
      <alignment horizontal="center" vertical="center"/>
    </xf>
    <xf numFmtId="0" fontId="129" fillId="0" borderId="15" xfId="0" applyFont="1" applyBorder="1" applyAlignment="1">
      <alignment horizontal="center"/>
    </xf>
    <xf numFmtId="0" fontId="126" fillId="0" borderId="18" xfId="0" applyFont="1" applyBorder="1" applyAlignment="1">
      <alignment horizontal="left" vertical="center"/>
    </xf>
    <xf numFmtId="0" fontId="126" fillId="0" borderId="23" xfId="0" applyFont="1" applyBorder="1" applyAlignment="1">
      <alignment horizontal="left" vertical="center"/>
    </xf>
    <xf numFmtId="0" fontId="129" fillId="0" borderId="23" xfId="0" applyFont="1" applyBorder="1" applyAlignment="1">
      <alignment horizontal="center"/>
    </xf>
    <xf numFmtId="0" fontId="126" fillId="0" borderId="0" xfId="0" applyFont="1" applyAlignment="1">
      <alignment/>
    </xf>
    <xf numFmtId="0" fontId="140" fillId="0" borderId="0" xfId="0" applyFont="1" applyAlignment="1">
      <alignment/>
    </xf>
    <xf numFmtId="2" fontId="141" fillId="0" borderId="0" xfId="0" applyNumberFormat="1" applyFont="1" applyAlignment="1">
      <alignment/>
    </xf>
    <xf numFmtId="175" fontId="141" fillId="0" borderId="0" xfId="161" applyNumberFormat="1" applyFont="1" applyAlignment="1">
      <alignment/>
    </xf>
    <xf numFmtId="174" fontId="141" fillId="0" borderId="0" xfId="112" applyNumberFormat="1" applyFont="1" applyFill="1" applyAlignment="1">
      <alignment vertical="center"/>
      <protection/>
    </xf>
    <xf numFmtId="0" fontId="141" fillId="0" borderId="0" xfId="112" applyFont="1" applyFill="1" applyAlignment="1">
      <alignment vertical="center"/>
      <protection/>
    </xf>
    <xf numFmtId="0" fontId="141" fillId="0" borderId="0" xfId="0" applyFont="1" applyAlignment="1">
      <alignment/>
    </xf>
    <xf numFmtId="0" fontId="141" fillId="0" borderId="0" xfId="0" applyFont="1" applyBorder="1" applyAlignment="1">
      <alignment/>
    </xf>
    <xf numFmtId="0" fontId="94" fillId="0" borderId="0" xfId="0" applyFont="1" applyAlignment="1">
      <alignment/>
    </xf>
    <xf numFmtId="0" fontId="138" fillId="0" borderId="0" xfId="0" applyFont="1" applyBorder="1" applyAlignment="1" applyProtection="1">
      <alignment horizontal="left"/>
      <protection/>
    </xf>
    <xf numFmtId="0" fontId="138" fillId="0" borderId="0" xfId="0" applyFont="1" applyBorder="1" applyAlignment="1" applyProtection="1">
      <alignment horizontal="center"/>
      <protection/>
    </xf>
    <xf numFmtId="0" fontId="14" fillId="0" borderId="0" xfId="112" applyFont="1" applyFill="1" applyBorder="1">
      <alignment/>
      <protection/>
    </xf>
    <xf numFmtId="0" fontId="142" fillId="0" borderId="14" xfId="0" applyFont="1" applyBorder="1" applyAlignment="1">
      <alignment horizontal="center" vertical="center"/>
    </xf>
    <xf numFmtId="0" fontId="142" fillId="0" borderId="14" xfId="0" applyFont="1" applyBorder="1" applyAlignment="1">
      <alignment/>
    </xf>
    <xf numFmtId="0" fontId="142" fillId="0" borderId="15" xfId="0" applyFont="1" applyBorder="1" applyAlignment="1">
      <alignment/>
    </xf>
    <xf numFmtId="179" fontId="142" fillId="0" borderId="15" xfId="91" applyNumberFormat="1" applyFont="1" applyBorder="1" applyAlignment="1">
      <alignment/>
    </xf>
    <xf numFmtId="0" fontId="142" fillId="0" borderId="13" xfId="0" applyFont="1" applyBorder="1" applyAlignment="1">
      <alignment/>
    </xf>
    <xf numFmtId="0" fontId="143" fillId="0" borderId="18" xfId="0" applyFont="1" applyBorder="1" applyAlignment="1">
      <alignment horizontal="center"/>
    </xf>
    <xf numFmtId="0" fontId="143" fillId="0" borderId="22" xfId="0" applyFont="1" applyBorder="1" applyAlignment="1">
      <alignment horizontal="center"/>
    </xf>
    <xf numFmtId="0" fontId="142" fillId="0" borderId="0" xfId="0" applyFont="1" applyBorder="1" applyAlignment="1">
      <alignment/>
    </xf>
    <xf numFmtId="0" fontId="142" fillId="0" borderId="0" xfId="0" applyFont="1" applyAlignment="1">
      <alignment/>
    </xf>
    <xf numFmtId="0" fontId="142" fillId="0" borderId="13" xfId="0" applyFont="1" applyBorder="1" applyAlignment="1">
      <alignment horizontal="center" vertical="center"/>
    </xf>
    <xf numFmtId="0" fontId="3" fillId="0" borderId="15" xfId="112" applyFont="1" applyFill="1" applyBorder="1">
      <alignment/>
      <protection/>
    </xf>
    <xf numFmtId="0" fontId="13" fillId="0" borderId="0" xfId="0" applyFont="1" applyAlignment="1">
      <alignment/>
    </xf>
    <xf numFmtId="176" fontId="13" fillId="0" borderId="0" xfId="0" applyNumberFormat="1" applyFont="1" applyAlignment="1">
      <alignment/>
    </xf>
    <xf numFmtId="2" fontId="13" fillId="0" borderId="0" xfId="0" applyNumberFormat="1" applyFont="1" applyAlignment="1">
      <alignment/>
    </xf>
    <xf numFmtId="3" fontId="13" fillId="0" borderId="0" xfId="0" applyNumberFormat="1" applyFont="1" applyAlignment="1">
      <alignment/>
    </xf>
    <xf numFmtId="1" fontId="13" fillId="0" borderId="0" xfId="0" applyNumberFormat="1" applyFont="1" applyAlignment="1">
      <alignment/>
    </xf>
    <xf numFmtId="174" fontId="13" fillId="0" borderId="0" xfId="0" applyNumberFormat="1" applyFont="1" applyAlignment="1">
      <alignment/>
    </xf>
    <xf numFmtId="0" fontId="13" fillId="0" borderId="0" xfId="0" applyFont="1" applyFill="1" applyAlignment="1">
      <alignment/>
    </xf>
    <xf numFmtId="2" fontId="13" fillId="0" borderId="0" xfId="0" applyNumberFormat="1" applyFont="1" applyFill="1" applyAlignment="1">
      <alignment/>
    </xf>
    <xf numFmtId="0" fontId="126" fillId="0" borderId="0" xfId="0" applyFont="1" applyAlignment="1">
      <alignment/>
    </xf>
    <xf numFmtId="0" fontId="126" fillId="0" borderId="13" xfId="0" applyFont="1" applyBorder="1" applyAlignment="1">
      <alignment horizontal="center"/>
    </xf>
    <xf numFmtId="0" fontId="129" fillId="0" borderId="16" xfId="0" applyFont="1" applyBorder="1" applyAlignment="1">
      <alignment horizontal="center"/>
    </xf>
    <xf numFmtId="174" fontId="126" fillId="0" borderId="0" xfId="0" applyNumberFormat="1" applyFont="1" applyAlignment="1">
      <alignment/>
    </xf>
    <xf numFmtId="0" fontId="126" fillId="0" borderId="0" xfId="0" applyFont="1" applyAlignment="1">
      <alignment/>
    </xf>
    <xf numFmtId="0" fontId="126" fillId="0" borderId="13" xfId="0" applyFont="1" applyBorder="1" applyAlignment="1">
      <alignment horizontal="center"/>
    </xf>
    <xf numFmtId="179" fontId="126" fillId="0" borderId="0" xfId="0" applyNumberFormat="1" applyFont="1" applyAlignment="1">
      <alignment/>
    </xf>
    <xf numFmtId="3" fontId="126" fillId="0" borderId="13" xfId="0" applyNumberFormat="1" applyFont="1" applyBorder="1" applyAlignment="1">
      <alignment horizontal="center"/>
    </xf>
    <xf numFmtId="175" fontId="126" fillId="0" borderId="13" xfId="161" applyNumberFormat="1" applyFont="1" applyBorder="1" applyAlignment="1">
      <alignment horizontal="center"/>
    </xf>
    <xf numFmtId="0" fontId="126" fillId="0" borderId="0" xfId="0" applyFont="1" applyAlignment="1">
      <alignment/>
    </xf>
    <xf numFmtId="3" fontId="5" fillId="0" borderId="0" xfId="0" applyNumberFormat="1" applyFont="1" applyFill="1" applyBorder="1" applyAlignment="1">
      <alignment/>
    </xf>
    <xf numFmtId="0" fontId="126" fillId="0" borderId="0" xfId="0" applyFont="1" applyBorder="1" applyAlignment="1">
      <alignment horizontal="left"/>
    </xf>
    <xf numFmtId="0" fontId="126" fillId="0" borderId="13" xfId="0" applyFont="1" applyBorder="1" applyAlignment="1">
      <alignment horizontal="center"/>
    </xf>
    <xf numFmtId="179" fontId="142" fillId="0" borderId="0" xfId="91" applyNumberFormat="1" applyFont="1" applyBorder="1" applyAlignment="1">
      <alignment/>
    </xf>
    <xf numFmtId="175" fontId="3" fillId="35" borderId="13" xfId="161" applyNumberFormat="1" applyFont="1" applyFill="1" applyBorder="1" applyAlignment="1">
      <alignment horizontal="center"/>
    </xf>
    <xf numFmtId="0" fontId="126" fillId="0" borderId="24" xfId="0" applyFont="1" applyFill="1" applyBorder="1" applyAlignment="1">
      <alignment/>
    </xf>
    <xf numFmtId="0" fontId="126" fillId="0" borderId="25" xfId="0" applyFont="1" applyFill="1" applyBorder="1" applyAlignment="1">
      <alignment vertical="center"/>
    </xf>
    <xf numFmtId="0" fontId="2" fillId="0" borderId="26" xfId="0" applyFont="1" applyFill="1" applyBorder="1" applyAlignment="1">
      <alignment vertical="center"/>
    </xf>
    <xf numFmtId="0" fontId="126" fillId="0" borderId="27" xfId="0" applyFont="1" applyFill="1" applyBorder="1" applyAlignment="1">
      <alignment vertical="center"/>
    </xf>
    <xf numFmtId="0" fontId="126" fillId="0" borderId="28" xfId="0" applyFont="1" applyFill="1" applyBorder="1" applyAlignment="1">
      <alignment vertical="center"/>
    </xf>
    <xf numFmtId="0" fontId="2" fillId="0" borderId="29" xfId="0" applyFont="1" applyFill="1" applyBorder="1" applyAlignment="1">
      <alignment vertical="center"/>
    </xf>
    <xf numFmtId="0" fontId="126" fillId="0" borderId="30" xfId="0" applyFont="1" applyFill="1" applyBorder="1" applyAlignment="1">
      <alignment vertical="center"/>
    </xf>
    <xf numFmtId="0" fontId="2" fillId="0" borderId="31" xfId="0" applyFont="1" applyFill="1" applyBorder="1" applyAlignment="1">
      <alignment vertical="center"/>
    </xf>
    <xf numFmtId="0" fontId="144" fillId="0" borderId="13" xfId="0" applyFont="1" applyBorder="1" applyAlignment="1">
      <alignment horizontal="center" vertical="center"/>
    </xf>
    <xf numFmtId="0" fontId="144" fillId="0" borderId="13" xfId="0" applyFont="1" applyBorder="1" applyAlignment="1">
      <alignment horizontal="center" vertical="center" wrapText="1"/>
    </xf>
    <xf numFmtId="0" fontId="144" fillId="0" borderId="13" xfId="0" applyFont="1" applyBorder="1" applyAlignment="1">
      <alignment horizontal="center"/>
    </xf>
    <xf numFmtId="179" fontId="141" fillId="0" borderId="0" xfId="0" applyNumberFormat="1" applyFont="1" applyAlignment="1">
      <alignment/>
    </xf>
    <xf numFmtId="0" fontId="126" fillId="0" borderId="0" xfId="0" applyFont="1" applyAlignment="1">
      <alignment/>
    </xf>
    <xf numFmtId="0" fontId="144" fillId="0" borderId="13" xfId="0" applyFont="1" applyBorder="1" applyAlignment="1">
      <alignment horizontal="center"/>
    </xf>
    <xf numFmtId="0" fontId="126" fillId="0" borderId="13" xfId="0" applyFont="1" applyBorder="1" applyAlignment="1">
      <alignment horizontal="center"/>
    </xf>
    <xf numFmtId="0" fontId="126" fillId="0" borderId="0" xfId="0" applyFont="1" applyAlignment="1">
      <alignment/>
    </xf>
    <xf numFmtId="0" fontId="126" fillId="0" borderId="0" xfId="0" applyFont="1" applyAlignment="1">
      <alignment/>
    </xf>
    <xf numFmtId="2" fontId="126" fillId="0" borderId="0" xfId="0" applyNumberFormat="1" applyFont="1" applyAlignment="1">
      <alignment/>
    </xf>
    <xf numFmtId="3" fontId="126" fillId="0" borderId="13" xfId="0" applyNumberFormat="1" applyFont="1" applyFill="1" applyBorder="1" applyAlignment="1">
      <alignment/>
    </xf>
    <xf numFmtId="0" fontId="129" fillId="0" borderId="32" xfId="0" applyFont="1" applyFill="1" applyBorder="1" applyAlignment="1">
      <alignment horizontal="center" vertical="center"/>
    </xf>
    <xf numFmtId="0" fontId="126" fillId="0" borderId="33" xfId="0" applyFont="1" applyBorder="1" applyAlignment="1">
      <alignment horizontal="center" vertical="center"/>
    </xf>
    <xf numFmtId="3" fontId="126" fillId="0" borderId="32" xfId="0" applyNumberFormat="1" applyFont="1" applyBorder="1" applyAlignment="1">
      <alignment horizontal="center" vertical="center"/>
    </xf>
    <xf numFmtId="175" fontId="126" fillId="0" borderId="32" xfId="161" applyNumberFormat="1" applyFont="1" applyBorder="1" applyAlignment="1">
      <alignment horizontal="center" vertical="center"/>
    </xf>
    <xf numFmtId="0" fontId="126" fillId="0" borderId="32" xfId="0" applyFont="1" applyBorder="1" applyAlignment="1">
      <alignment horizontal="center" vertical="center"/>
    </xf>
    <xf numFmtId="175" fontId="126" fillId="0" borderId="32" xfId="161" applyNumberFormat="1" applyFont="1" applyBorder="1" applyAlignment="1" quotePrefix="1">
      <alignment horizontal="center" vertical="center"/>
    </xf>
    <xf numFmtId="3" fontId="129" fillId="0" borderId="32" xfId="0" applyNumberFormat="1" applyFont="1" applyBorder="1" applyAlignment="1">
      <alignment horizontal="center" vertical="center"/>
    </xf>
    <xf numFmtId="0" fontId="129" fillId="0" borderId="33" xfId="0" applyFont="1" applyFill="1" applyBorder="1" applyAlignment="1">
      <alignment horizontal="center" vertical="center"/>
    </xf>
    <xf numFmtId="3" fontId="129" fillId="0" borderId="32" xfId="0" applyNumberFormat="1" applyFont="1" applyFill="1" applyBorder="1" applyAlignment="1">
      <alignment horizontal="center" vertical="center"/>
    </xf>
    <xf numFmtId="175" fontId="129" fillId="0" borderId="32" xfId="161" applyNumberFormat="1" applyFont="1" applyFill="1" applyBorder="1" applyAlignment="1">
      <alignment horizontal="center" vertical="center"/>
    </xf>
    <xf numFmtId="0" fontId="126" fillId="0" borderId="0" xfId="0" applyFont="1" applyAlignment="1">
      <alignment/>
    </xf>
    <xf numFmtId="0" fontId="126" fillId="0" borderId="0" xfId="0" applyFont="1" applyFill="1" applyAlignment="1">
      <alignment/>
    </xf>
    <xf numFmtId="0" fontId="2" fillId="0" borderId="0" xfId="112" applyFont="1" applyFill="1" applyBorder="1" applyAlignment="1">
      <alignment horizontal="center" vertical="center" wrapText="1"/>
      <protection/>
    </xf>
    <xf numFmtId="0" fontId="126" fillId="0" borderId="0" xfId="0" applyFont="1" applyAlignment="1">
      <alignment/>
    </xf>
    <xf numFmtId="4" fontId="0" fillId="0" borderId="0" xfId="0" applyNumberFormat="1" applyAlignment="1">
      <alignment/>
    </xf>
    <xf numFmtId="3" fontId="0" fillId="0" borderId="34" xfId="0" applyNumberFormat="1" applyBorder="1" applyAlignment="1">
      <alignment/>
    </xf>
    <xf numFmtId="0" fontId="0" fillId="0" borderId="27" xfId="0" applyBorder="1" applyAlignment="1">
      <alignment/>
    </xf>
    <xf numFmtId="174" fontId="3" fillId="0" borderId="0" xfId="112" applyNumberFormat="1" applyFont="1" applyFill="1" applyBorder="1" applyAlignment="1">
      <alignment vertical="center"/>
      <protection/>
    </xf>
    <xf numFmtId="0" fontId="3" fillId="0" borderId="0" xfId="112" applyFont="1" applyFill="1" applyBorder="1" applyAlignment="1">
      <alignment vertical="center"/>
      <protection/>
    </xf>
    <xf numFmtId="3" fontId="3" fillId="0" borderId="0" xfId="112" applyNumberFormat="1" applyFont="1" applyFill="1" applyBorder="1" applyAlignment="1">
      <alignment horizontal="center" vertical="center"/>
      <protection/>
    </xf>
    <xf numFmtId="0" fontId="3" fillId="0" borderId="0" xfId="112" applyFont="1" applyFill="1" applyBorder="1" applyAlignment="1">
      <alignment horizontal="center" vertical="center"/>
      <protection/>
    </xf>
    <xf numFmtId="3" fontId="2" fillId="0" borderId="0" xfId="112" applyNumberFormat="1" applyFont="1" applyFill="1" applyBorder="1" applyAlignment="1">
      <alignment vertical="center"/>
      <protection/>
    </xf>
    <xf numFmtId="0" fontId="15" fillId="34" borderId="13" xfId="0" applyFont="1" applyFill="1" applyBorder="1" applyAlignment="1">
      <alignment/>
    </xf>
    <xf numFmtId="179" fontId="126" fillId="0" borderId="13" xfId="91" applyNumberFormat="1" applyFont="1" applyFill="1" applyBorder="1" applyAlignment="1">
      <alignment/>
    </xf>
    <xf numFmtId="0" fontId="126" fillId="0" borderId="0" xfId="0" applyFont="1" applyAlignment="1">
      <alignment/>
    </xf>
    <xf numFmtId="0" fontId="145" fillId="0" borderId="0" xfId="109" applyFont="1">
      <alignment/>
      <protection/>
    </xf>
    <xf numFmtId="0" fontId="126" fillId="0" borderId="0" xfId="0" applyFont="1" applyAlignment="1">
      <alignment/>
    </xf>
    <xf numFmtId="0" fontId="126" fillId="0" borderId="0" xfId="0" applyFont="1" applyAlignment="1">
      <alignment/>
    </xf>
    <xf numFmtId="0" fontId="126" fillId="0" borderId="0" xfId="0" applyFont="1" applyAlignment="1">
      <alignment/>
    </xf>
    <xf numFmtId="9" fontId="146" fillId="34" borderId="13" xfId="161" applyFont="1" applyFill="1" applyBorder="1" applyAlignment="1">
      <alignment horizontal="center"/>
    </xf>
    <xf numFmtId="3" fontId="147" fillId="34" borderId="13" xfId="0" applyNumberFormat="1" applyFont="1" applyFill="1" applyBorder="1" applyAlignment="1">
      <alignment horizontal="center"/>
    </xf>
    <xf numFmtId="9" fontId="148" fillId="34" borderId="13" xfId="161" applyFont="1" applyFill="1" applyBorder="1" applyAlignment="1">
      <alignment horizontal="center"/>
    </xf>
    <xf numFmtId="3" fontId="147" fillId="34" borderId="13" xfId="92" applyNumberFormat="1" applyFont="1" applyFill="1" applyBorder="1" applyAlignment="1">
      <alignment horizontal="center"/>
    </xf>
    <xf numFmtId="9" fontId="146" fillId="35" borderId="13" xfId="161" applyFont="1" applyFill="1" applyBorder="1" applyAlignment="1">
      <alignment horizontal="center"/>
    </xf>
    <xf numFmtId="3" fontId="147" fillId="35" borderId="13" xfId="0" applyNumberFormat="1" applyFont="1" applyFill="1" applyBorder="1" applyAlignment="1">
      <alignment horizontal="center" vertical="center"/>
    </xf>
    <xf numFmtId="174" fontId="147" fillId="34" borderId="13" xfId="0" applyNumberFormat="1" applyFont="1" applyFill="1" applyBorder="1" applyAlignment="1">
      <alignment horizontal="center"/>
    </xf>
    <xf numFmtId="175" fontId="149" fillId="35" borderId="13" xfId="161" applyNumberFormat="1" applyFont="1" applyFill="1" applyBorder="1" applyAlignment="1">
      <alignment horizontal="center"/>
    </xf>
    <xf numFmtId="175" fontId="147" fillId="35" borderId="13" xfId="161" applyNumberFormat="1" applyFont="1" applyFill="1" applyBorder="1" applyAlignment="1">
      <alignment horizontal="center"/>
    </xf>
    <xf numFmtId="176" fontId="3" fillId="0" borderId="0" xfId="0" applyNumberFormat="1" applyFont="1" applyAlignment="1">
      <alignment/>
    </xf>
    <xf numFmtId="175" fontId="0" fillId="0" borderId="0" xfId="161" applyNumberFormat="1" applyFont="1" applyAlignment="1">
      <alignment/>
    </xf>
    <xf numFmtId="0" fontId="150" fillId="36" borderId="35" xfId="0" applyFont="1" applyFill="1" applyBorder="1" applyAlignment="1">
      <alignment horizontal="center" vertical="top" wrapText="1"/>
    </xf>
    <xf numFmtId="0" fontId="150" fillId="36" borderId="36" xfId="0" applyFont="1" applyFill="1" applyBorder="1" applyAlignment="1">
      <alignment horizontal="center" vertical="top" wrapText="1"/>
    </xf>
    <xf numFmtId="0" fontId="150" fillId="0" borderId="33" xfId="0" applyFont="1" applyBorder="1" applyAlignment="1">
      <alignment horizontal="center" vertical="top" wrapText="1"/>
    </xf>
    <xf numFmtId="3" fontId="150" fillId="0" borderId="32" xfId="0" applyNumberFormat="1" applyFont="1" applyBorder="1" applyAlignment="1">
      <alignment horizontal="center" vertical="top" wrapText="1"/>
    </xf>
    <xf numFmtId="3" fontId="150" fillId="0" borderId="32" xfId="0" applyNumberFormat="1" applyFont="1" applyBorder="1" applyAlignment="1">
      <alignment horizontal="center" wrapText="1"/>
    </xf>
    <xf numFmtId="176" fontId="94" fillId="0" borderId="0" xfId="0" applyNumberFormat="1" applyFont="1" applyAlignment="1">
      <alignment/>
    </xf>
    <xf numFmtId="0" fontId="126" fillId="0" borderId="0" xfId="0" applyFont="1" applyAlignment="1">
      <alignment/>
    </xf>
    <xf numFmtId="176" fontId="13" fillId="0" borderId="0" xfId="0" applyNumberFormat="1" applyFont="1" applyFill="1" applyAlignment="1">
      <alignment/>
    </xf>
    <xf numFmtId="0" fontId="126" fillId="0" borderId="0" xfId="0" applyFont="1" applyAlignment="1">
      <alignment/>
    </xf>
    <xf numFmtId="0" fontId="0" fillId="0" borderId="37" xfId="0" applyBorder="1" applyAlignment="1">
      <alignment/>
    </xf>
    <xf numFmtId="3" fontId="0" fillId="0" borderId="16" xfId="0" applyNumberFormat="1" applyBorder="1" applyAlignment="1">
      <alignment/>
    </xf>
    <xf numFmtId="3" fontId="0" fillId="0" borderId="38" xfId="0" applyNumberFormat="1" applyBorder="1" applyAlignment="1">
      <alignment/>
    </xf>
    <xf numFmtId="0" fontId="17" fillId="6" borderId="13" xfId="0" applyFont="1" applyFill="1" applyBorder="1" applyAlignment="1">
      <alignment horizontal="center"/>
    </xf>
    <xf numFmtId="0" fontId="151" fillId="0" borderId="0" xfId="0" applyFont="1" applyAlignment="1">
      <alignment/>
    </xf>
    <xf numFmtId="0" fontId="3" fillId="0" borderId="14" xfId="0" applyFont="1" applyBorder="1" applyAlignment="1">
      <alignment/>
    </xf>
    <xf numFmtId="3" fontId="3" fillId="0" borderId="0" xfId="0" applyNumberFormat="1" applyFont="1" applyBorder="1" applyAlignment="1">
      <alignment/>
    </xf>
    <xf numFmtId="3" fontId="3" fillId="0" borderId="14" xfId="0" applyNumberFormat="1" applyFont="1" applyBorder="1" applyAlignment="1">
      <alignment/>
    </xf>
    <xf numFmtId="0" fontId="3" fillId="0" borderId="11" xfId="0" applyFont="1" applyBorder="1" applyAlignment="1">
      <alignment/>
    </xf>
    <xf numFmtId="3" fontId="3" fillId="0" borderId="11" xfId="0" applyNumberFormat="1" applyFont="1" applyBorder="1" applyAlignment="1">
      <alignment/>
    </xf>
    <xf numFmtId="0" fontId="3" fillId="6" borderId="14" xfId="0" applyFont="1" applyFill="1" applyBorder="1" applyAlignment="1">
      <alignment horizontal="center" vertical="center"/>
    </xf>
    <xf numFmtId="3" fontId="3" fillId="0" borderId="19" xfId="0" applyNumberFormat="1" applyFont="1" applyBorder="1" applyAlignment="1">
      <alignment vertical="center"/>
    </xf>
    <xf numFmtId="3" fontId="3" fillId="0" borderId="14" xfId="0" applyNumberFormat="1" applyFont="1" applyBorder="1" applyAlignment="1">
      <alignment vertical="center"/>
    </xf>
    <xf numFmtId="3" fontId="3" fillId="0" borderId="39" xfId="0" applyNumberFormat="1" applyFont="1" applyBorder="1" applyAlignment="1">
      <alignment vertical="center"/>
    </xf>
    <xf numFmtId="3" fontId="3" fillId="0" borderId="16" xfId="0" applyNumberFormat="1" applyFont="1" applyBorder="1" applyAlignment="1">
      <alignment vertical="center"/>
    </xf>
    <xf numFmtId="3" fontId="3" fillId="0" borderId="13" xfId="0" applyNumberFormat="1" applyFont="1" applyBorder="1" applyAlignment="1">
      <alignment vertical="center"/>
    </xf>
    <xf numFmtId="0" fontId="129" fillId="0" borderId="19" xfId="0" applyFont="1" applyBorder="1" applyAlignment="1">
      <alignment horizontal="center" vertical="top"/>
    </xf>
    <xf numFmtId="0" fontId="126" fillId="0" borderId="0" xfId="0" applyFont="1" applyAlignment="1">
      <alignment/>
    </xf>
    <xf numFmtId="0" fontId="124" fillId="0" borderId="28" xfId="0" applyFont="1" applyBorder="1" applyAlignment="1">
      <alignment horizontal="center" vertical="center"/>
    </xf>
    <xf numFmtId="0" fontId="124" fillId="0" borderId="17" xfId="0" applyFont="1" applyBorder="1" applyAlignment="1">
      <alignment horizontal="center" vertical="center"/>
    </xf>
    <xf numFmtId="0" fontId="124" fillId="0" borderId="40" xfId="0" applyFont="1" applyBorder="1" applyAlignment="1">
      <alignment horizontal="center" vertical="center"/>
    </xf>
    <xf numFmtId="0" fontId="126" fillId="0" borderId="0" xfId="0" applyFont="1" applyAlignment="1">
      <alignment/>
    </xf>
    <xf numFmtId="0" fontId="126" fillId="0" borderId="13" xfId="0" applyFont="1" applyBorder="1" applyAlignment="1">
      <alignment horizontal="center"/>
    </xf>
    <xf numFmtId="0" fontId="11" fillId="0" borderId="41" xfId="112" applyFont="1" applyFill="1" applyBorder="1" applyAlignment="1">
      <alignment horizontal="center"/>
      <protection/>
    </xf>
    <xf numFmtId="0" fontId="11" fillId="0" borderId="42" xfId="112" applyFont="1" applyFill="1" applyBorder="1" applyAlignment="1">
      <alignment horizontal="center"/>
      <protection/>
    </xf>
    <xf numFmtId="3" fontId="152" fillId="0" borderId="0" xfId="0" applyNumberFormat="1" applyFont="1" applyAlignment="1">
      <alignment/>
    </xf>
    <xf numFmtId="4" fontId="3" fillId="0" borderId="0" xfId="0" applyNumberFormat="1" applyFont="1" applyAlignment="1">
      <alignment/>
    </xf>
    <xf numFmtId="0" fontId="126" fillId="0" borderId="0" xfId="0" applyFont="1" applyAlignment="1">
      <alignment/>
    </xf>
    <xf numFmtId="0" fontId="126" fillId="0" borderId="13" xfId="0" applyFont="1" applyBorder="1" applyAlignment="1">
      <alignment horizontal="center"/>
    </xf>
    <xf numFmtId="0" fontId="129" fillId="0" borderId="18" xfId="0" applyFont="1" applyBorder="1" applyAlignment="1">
      <alignment horizontal="center"/>
    </xf>
    <xf numFmtId="0" fontId="126" fillId="0" borderId="0" xfId="0" applyFont="1" applyAlignment="1">
      <alignment/>
    </xf>
    <xf numFmtId="0" fontId="126" fillId="0" borderId="13" xfId="0" applyFont="1" applyBorder="1" applyAlignment="1">
      <alignment horizontal="center"/>
    </xf>
    <xf numFmtId="17" fontId="2" fillId="34" borderId="43" xfId="0" applyNumberFormat="1" applyFont="1" applyFill="1" applyBorder="1" applyAlignment="1">
      <alignment horizontal="center" vertical="center" wrapText="1"/>
    </xf>
    <xf numFmtId="17" fontId="2" fillId="34" borderId="44" xfId="0" applyNumberFormat="1" applyFont="1" applyFill="1" applyBorder="1" applyAlignment="1">
      <alignment horizontal="center" vertical="center" wrapText="1"/>
    </xf>
    <xf numFmtId="17" fontId="2" fillId="0" borderId="44" xfId="0" applyNumberFormat="1" applyFont="1" applyFill="1" applyBorder="1" applyAlignment="1">
      <alignment horizontal="center" vertical="center" wrapText="1"/>
    </xf>
    <xf numFmtId="174" fontId="3" fillId="0" borderId="45" xfId="0" applyNumberFormat="1" applyFont="1" applyFill="1" applyBorder="1" applyAlignment="1">
      <alignment horizontal="center" vertical="center"/>
    </xf>
    <xf numFmtId="175" fontId="2" fillId="0" borderId="46" xfId="162" applyNumberFormat="1" applyFont="1" applyFill="1" applyBorder="1" applyAlignment="1">
      <alignment horizontal="center" vertical="center"/>
    </xf>
    <xf numFmtId="174" fontId="3" fillId="0" borderId="25" xfId="0" applyNumberFormat="1" applyFont="1" applyFill="1" applyBorder="1" applyAlignment="1">
      <alignment horizontal="center" vertical="center"/>
    </xf>
    <xf numFmtId="175" fontId="2" fillId="0" borderId="47" xfId="162"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75" fontId="2" fillId="0" borderId="49" xfId="162" applyNumberFormat="1" applyFont="1" applyFill="1" applyBorder="1" applyAlignment="1">
      <alignment horizontal="center" vertical="center"/>
    </xf>
    <xf numFmtId="174" fontId="2" fillId="0" borderId="48" xfId="0" applyNumberFormat="1" applyFont="1" applyFill="1" applyBorder="1" applyAlignment="1">
      <alignment horizontal="center" vertical="center"/>
    </xf>
    <xf numFmtId="174" fontId="2" fillId="0" borderId="48" xfId="162" applyNumberFormat="1" applyFont="1" applyFill="1" applyBorder="1" applyAlignment="1">
      <alignment horizontal="center" vertical="center"/>
    </xf>
    <xf numFmtId="0" fontId="126" fillId="0" borderId="0" xfId="0" applyFont="1" applyAlignment="1">
      <alignment/>
    </xf>
    <xf numFmtId="0" fontId="144" fillId="0" borderId="13" xfId="0" applyFont="1" applyBorder="1" applyAlignment="1">
      <alignment horizontal="center"/>
    </xf>
    <xf numFmtId="0" fontId="126" fillId="0" borderId="0" xfId="0" applyFont="1" applyAlignment="1">
      <alignment/>
    </xf>
    <xf numFmtId="3" fontId="3" fillId="0" borderId="13" xfId="0" applyNumberFormat="1" applyFont="1" applyFill="1" applyBorder="1" applyAlignment="1">
      <alignment horizontal="center"/>
    </xf>
    <xf numFmtId="4" fontId="3" fillId="0" borderId="45" xfId="0" applyNumberFormat="1" applyFont="1" applyFill="1" applyBorder="1" applyAlignment="1">
      <alignment horizontal="center" vertical="center"/>
    </xf>
    <xf numFmtId="4" fontId="3" fillId="0" borderId="25" xfId="0" applyNumberFormat="1" applyFont="1" applyFill="1" applyBorder="1" applyAlignment="1">
      <alignment horizontal="center" vertical="center"/>
    </xf>
    <xf numFmtId="4" fontId="3" fillId="0" borderId="48" xfId="0" applyNumberFormat="1" applyFont="1" applyFill="1" applyBorder="1" applyAlignment="1">
      <alignment horizontal="center" vertical="center"/>
    </xf>
    <xf numFmtId="4" fontId="2" fillId="0" borderId="48" xfId="0" applyNumberFormat="1" applyFont="1" applyFill="1" applyBorder="1" applyAlignment="1">
      <alignment horizontal="center" vertical="center"/>
    </xf>
    <xf numFmtId="3" fontId="11" fillId="0" borderId="0" xfId="0" applyNumberFormat="1" applyFont="1" applyFill="1" applyBorder="1" applyAlignment="1">
      <alignment vertical="center" wrapText="1"/>
    </xf>
    <xf numFmtId="174" fontId="11" fillId="0" borderId="0" xfId="0" applyNumberFormat="1" applyFont="1" applyFill="1" applyBorder="1" applyAlignment="1">
      <alignment/>
    </xf>
    <xf numFmtId="174" fontId="5" fillId="0" borderId="0" xfId="0" applyNumberFormat="1" applyFont="1" applyFill="1" applyBorder="1" applyAlignment="1">
      <alignment/>
    </xf>
    <xf numFmtId="3" fontId="11" fillId="0" borderId="0" xfId="0" applyNumberFormat="1" applyFont="1" applyFill="1" applyBorder="1" applyAlignment="1">
      <alignment/>
    </xf>
    <xf numFmtId="0" fontId="126" fillId="0" borderId="0" xfId="0" applyFont="1" applyAlignment="1">
      <alignment/>
    </xf>
    <xf numFmtId="0" fontId="126" fillId="0" borderId="13" xfId="0" applyFont="1" applyBorder="1" applyAlignment="1">
      <alignment horizontal="center"/>
    </xf>
    <xf numFmtId="0" fontId="126" fillId="0" borderId="0" xfId="0" applyFont="1" applyAlignment="1">
      <alignment/>
    </xf>
    <xf numFmtId="0" fontId="126" fillId="0" borderId="0" xfId="0" applyFont="1" applyAlignment="1">
      <alignment/>
    </xf>
    <xf numFmtId="0" fontId="142" fillId="0" borderId="14" xfId="0" applyFont="1" applyBorder="1" applyAlignment="1">
      <alignment horizontal="center" vertical="center"/>
    </xf>
    <xf numFmtId="0" fontId="129" fillId="0" borderId="14" xfId="0" applyFont="1" applyBorder="1" applyAlignment="1">
      <alignment horizontal="center" vertical="center" wrapText="1"/>
    </xf>
    <xf numFmtId="0" fontId="129" fillId="0" borderId="15" xfId="0" applyFont="1" applyBorder="1" applyAlignment="1">
      <alignment horizontal="center" vertical="center" wrapText="1"/>
    </xf>
    <xf numFmtId="0" fontId="126" fillId="0" borderId="14" xfId="0" applyFont="1" applyBorder="1" applyAlignment="1">
      <alignment horizontal="center" wrapText="1"/>
    </xf>
    <xf numFmtId="0" fontId="126" fillId="0" borderId="15" xfId="0" applyFont="1" applyBorder="1" applyAlignment="1">
      <alignment horizontal="center" wrapText="1"/>
    </xf>
    <xf numFmtId="0" fontId="129" fillId="0" borderId="18" xfId="0" applyFont="1" applyBorder="1" applyAlignment="1">
      <alignment horizontal="center"/>
    </xf>
    <xf numFmtId="0" fontId="3" fillId="0" borderId="19" xfId="112" applyFont="1" applyFill="1" applyBorder="1">
      <alignment/>
      <protection/>
    </xf>
    <xf numFmtId="0" fontId="11" fillId="0" borderId="13" xfId="112" applyFont="1" applyFill="1" applyBorder="1" applyAlignment="1" quotePrefix="1">
      <alignment horizontal="center"/>
      <protection/>
    </xf>
    <xf numFmtId="0" fontId="3" fillId="0" borderId="50" xfId="112" applyFont="1" applyFill="1" applyBorder="1" applyAlignment="1">
      <alignment horizontal="center"/>
      <protection/>
    </xf>
    <xf numFmtId="0" fontId="3" fillId="0" borderId="39" xfId="112" applyFont="1" applyFill="1" applyBorder="1" applyAlignment="1">
      <alignment horizontal="center"/>
      <protection/>
    </xf>
    <xf numFmtId="0" fontId="11" fillId="0" borderId="51" xfId="112" applyFont="1" applyFill="1" applyBorder="1" applyAlignment="1" quotePrefix="1">
      <alignment horizontal="center"/>
      <protection/>
    </xf>
    <xf numFmtId="174" fontId="11" fillId="0" borderId="52" xfId="0" applyNumberFormat="1" applyFont="1" applyFill="1" applyBorder="1" applyAlignment="1">
      <alignment/>
    </xf>
    <xf numFmtId="174" fontId="5" fillId="0" borderId="52" xfId="0" applyNumberFormat="1" applyFont="1" applyFill="1" applyBorder="1" applyAlignment="1">
      <alignment/>
    </xf>
    <xf numFmtId="3" fontId="5" fillId="0" borderId="22" xfId="0" applyNumberFormat="1" applyFont="1" applyFill="1" applyBorder="1" applyAlignment="1">
      <alignment/>
    </xf>
    <xf numFmtId="3" fontId="5" fillId="0" borderId="17" xfId="0" applyNumberFormat="1" applyFont="1" applyFill="1" applyBorder="1" applyAlignment="1">
      <alignment/>
    </xf>
    <xf numFmtId="174" fontId="5" fillId="0" borderId="17" xfId="0" applyNumberFormat="1" applyFont="1" applyFill="1" applyBorder="1" applyAlignment="1">
      <alignment/>
    </xf>
    <xf numFmtId="174" fontId="5" fillId="0" borderId="53" xfId="0" applyNumberFormat="1" applyFont="1" applyFill="1" applyBorder="1" applyAlignment="1">
      <alignment/>
    </xf>
    <xf numFmtId="3" fontId="11" fillId="0" borderId="21" xfId="0" applyNumberFormat="1" applyFont="1" applyFill="1" applyBorder="1" applyAlignment="1">
      <alignment vertical="center" wrapText="1"/>
    </xf>
    <xf numFmtId="3" fontId="5" fillId="0" borderId="21" xfId="0" applyNumberFormat="1" applyFont="1" applyFill="1" applyBorder="1" applyAlignment="1">
      <alignment/>
    </xf>
    <xf numFmtId="3" fontId="11" fillId="0" borderId="21" xfId="0" applyNumberFormat="1" applyFont="1" applyFill="1" applyBorder="1" applyAlignment="1">
      <alignment/>
    </xf>
    <xf numFmtId="177" fontId="142" fillId="0" borderId="0" xfId="0" applyNumberFormat="1" applyFont="1" applyBorder="1" applyAlignment="1">
      <alignment/>
    </xf>
    <xf numFmtId="0" fontId="143" fillId="0" borderId="0" xfId="0" applyFont="1" applyBorder="1" applyAlignment="1">
      <alignment horizontal="center"/>
    </xf>
    <xf numFmtId="177" fontId="0" fillId="0" borderId="14" xfId="0" applyNumberFormat="1" applyFont="1" applyBorder="1" applyAlignment="1">
      <alignment/>
    </xf>
    <xf numFmtId="9" fontId="0" fillId="0" borderId="14" xfId="161" applyFont="1" applyBorder="1" applyAlignment="1">
      <alignment/>
    </xf>
    <xf numFmtId="179" fontId="0" fillId="0" borderId="14" xfId="91" applyNumberFormat="1" applyFont="1" applyBorder="1" applyAlignment="1">
      <alignment/>
    </xf>
    <xf numFmtId="179" fontId="0" fillId="0" borderId="14" xfId="91" applyNumberFormat="1" applyFont="1" applyBorder="1" applyAlignment="1">
      <alignment horizontal="center" vertical="center"/>
    </xf>
    <xf numFmtId="177" fontId="0" fillId="0" borderId="15" xfId="0" applyNumberFormat="1" applyFont="1" applyBorder="1" applyAlignment="1">
      <alignment/>
    </xf>
    <xf numFmtId="9" fontId="0" fillId="0" borderId="15" xfId="161" applyFont="1" applyBorder="1" applyAlignment="1">
      <alignment/>
    </xf>
    <xf numFmtId="179" fontId="0" fillId="0" borderId="15" xfId="91" applyNumberFormat="1" applyFont="1" applyBorder="1" applyAlignment="1">
      <alignment/>
    </xf>
    <xf numFmtId="179" fontId="0" fillId="0" borderId="15" xfId="91" applyNumberFormat="1" applyFont="1" applyBorder="1" applyAlignment="1">
      <alignment horizontal="center" vertical="center"/>
    </xf>
    <xf numFmtId="0" fontId="124" fillId="0" borderId="16" xfId="0" applyFont="1" applyBorder="1" applyAlignment="1">
      <alignment horizontal="center"/>
    </xf>
    <xf numFmtId="0" fontId="124" fillId="0" borderId="18" xfId="0" applyFont="1" applyBorder="1" applyAlignment="1">
      <alignment horizontal="center"/>
    </xf>
    <xf numFmtId="0" fontId="0" fillId="0" borderId="0" xfId="0" applyFont="1" applyAlignment="1">
      <alignment/>
    </xf>
    <xf numFmtId="0" fontId="0" fillId="0" borderId="0" xfId="0" applyFont="1" applyBorder="1" applyAlignment="1">
      <alignment/>
    </xf>
    <xf numFmtId="177" fontId="0" fillId="0" borderId="11" xfId="0" applyNumberFormat="1" applyFont="1" applyBorder="1" applyAlignment="1">
      <alignment/>
    </xf>
    <xf numFmtId="179" fontId="0" fillId="0" borderId="11" xfId="91" applyNumberFormat="1" applyFont="1" applyBorder="1" applyAlignment="1">
      <alignment/>
    </xf>
    <xf numFmtId="177" fontId="0" fillId="0" borderId="13" xfId="0" applyNumberFormat="1" applyFont="1" applyBorder="1" applyAlignment="1">
      <alignment/>
    </xf>
    <xf numFmtId="9" fontId="0" fillId="0" borderId="13" xfId="161" applyFont="1" applyBorder="1" applyAlignment="1">
      <alignment/>
    </xf>
    <xf numFmtId="179" fontId="0" fillId="0" borderId="13" xfId="91" applyNumberFormat="1" applyFont="1" applyBorder="1" applyAlignment="1">
      <alignment/>
    </xf>
    <xf numFmtId="0" fontId="124" fillId="0" borderId="15" xfId="0" applyFont="1" applyBorder="1" applyAlignment="1">
      <alignment horizontal="center"/>
    </xf>
    <xf numFmtId="0" fontId="124" fillId="0" borderId="53" xfId="0" applyFont="1" applyBorder="1" applyAlignment="1">
      <alignment horizontal="center"/>
    </xf>
    <xf numFmtId="0" fontId="124" fillId="0" borderId="17" xfId="0" applyFont="1" applyBorder="1" applyAlignment="1">
      <alignment horizontal="center"/>
    </xf>
    <xf numFmtId="179" fontId="0" fillId="0" borderId="14" xfId="91" applyNumberFormat="1" applyFont="1" applyBorder="1" applyAlignment="1">
      <alignment horizontal="center"/>
    </xf>
    <xf numFmtId="9" fontId="0" fillId="0" borderId="14" xfId="161" applyFont="1" applyBorder="1" applyAlignment="1">
      <alignment horizontal="center"/>
    </xf>
    <xf numFmtId="179" fontId="0" fillId="0" borderId="14" xfId="91" applyNumberFormat="1" applyFont="1" applyBorder="1" applyAlignment="1">
      <alignment/>
    </xf>
    <xf numFmtId="9" fontId="0" fillId="0" borderId="14" xfId="161" applyFont="1" applyBorder="1" applyAlignment="1">
      <alignment/>
    </xf>
    <xf numFmtId="179" fontId="0" fillId="0" borderId="15" xfId="91" applyNumberFormat="1" applyFont="1" applyBorder="1" applyAlignment="1">
      <alignment/>
    </xf>
    <xf numFmtId="9" fontId="0" fillId="0" borderId="15" xfId="161" applyFont="1" applyBorder="1" applyAlignment="1">
      <alignment/>
    </xf>
    <xf numFmtId="179" fontId="0" fillId="0" borderId="11" xfId="91" applyNumberFormat="1" applyFont="1" applyBorder="1" applyAlignment="1">
      <alignment/>
    </xf>
    <xf numFmtId="179" fontId="0" fillId="0" borderId="13" xfId="91" applyNumberFormat="1" applyFont="1" applyBorder="1" applyAlignment="1">
      <alignment/>
    </xf>
    <xf numFmtId="9" fontId="0" fillId="0" borderId="13" xfId="161" applyFont="1" applyBorder="1" applyAlignment="1">
      <alignment/>
    </xf>
    <xf numFmtId="0" fontId="0" fillId="0" borderId="0" xfId="0" applyFont="1" applyAlignment="1">
      <alignment/>
    </xf>
    <xf numFmtId="174" fontId="141" fillId="0" borderId="0" xfId="0" applyNumberFormat="1" applyFont="1" applyAlignment="1">
      <alignment/>
    </xf>
    <xf numFmtId="176" fontId="141" fillId="0" borderId="0" xfId="0" applyNumberFormat="1" applyFont="1" applyAlignment="1">
      <alignment/>
    </xf>
    <xf numFmtId="181" fontId="141" fillId="0" borderId="0" xfId="0" applyNumberFormat="1" applyFont="1" applyAlignment="1">
      <alignment/>
    </xf>
    <xf numFmtId="9" fontId="94" fillId="0" borderId="0" xfId="162" applyFont="1" applyAlignment="1">
      <alignment/>
    </xf>
    <xf numFmtId="0" fontId="126" fillId="0" borderId="0" xfId="0" applyFont="1" applyAlignment="1">
      <alignment/>
    </xf>
    <xf numFmtId="0" fontId="13" fillId="0" borderId="0" xfId="0" applyFont="1" applyFill="1" applyAlignment="1">
      <alignment horizontal="right" wrapText="1"/>
    </xf>
    <xf numFmtId="0" fontId="84" fillId="0" borderId="0" xfId="0" applyFont="1" applyFill="1" applyAlignment="1">
      <alignment horizontal="center" vertical="center" wrapText="1"/>
    </xf>
    <xf numFmtId="3" fontId="13" fillId="0" borderId="0" xfId="0" applyNumberFormat="1" applyFont="1" applyFill="1" applyAlignment="1">
      <alignment/>
    </xf>
    <xf numFmtId="1" fontId="13" fillId="0" borderId="0" xfId="0" applyNumberFormat="1" applyFont="1" applyFill="1" applyAlignment="1">
      <alignment/>
    </xf>
    <xf numFmtId="9" fontId="13" fillId="0" borderId="0" xfId="161" applyFont="1" applyFill="1" applyAlignment="1">
      <alignment/>
    </xf>
    <xf numFmtId="17" fontId="0" fillId="0" borderId="0" xfId="0" applyNumberFormat="1" applyFont="1" applyAlignment="1">
      <alignment/>
    </xf>
    <xf numFmtId="174" fontId="0" fillId="0" borderId="0" xfId="0" applyNumberFormat="1" applyFont="1" applyAlignment="1">
      <alignment/>
    </xf>
    <xf numFmtId="176" fontId="0" fillId="0" borderId="0" xfId="0" applyNumberFormat="1" applyFont="1" applyAlignment="1">
      <alignment/>
    </xf>
    <xf numFmtId="0" fontId="126" fillId="0" borderId="0" xfId="0" applyFont="1" applyAlignment="1">
      <alignment/>
    </xf>
    <xf numFmtId="0" fontId="126" fillId="0" borderId="13" xfId="0" applyFont="1" applyBorder="1" applyAlignment="1">
      <alignment horizontal="center"/>
    </xf>
    <xf numFmtId="9" fontId="0" fillId="0" borderId="15" xfId="161" applyFont="1" applyBorder="1" applyAlignment="1">
      <alignment horizontal="center"/>
    </xf>
    <xf numFmtId="0" fontId="126" fillId="0" borderId="13" xfId="0" applyFont="1" applyBorder="1" applyAlignment="1">
      <alignment horizontal="center"/>
    </xf>
    <xf numFmtId="175" fontId="126" fillId="0" borderId="0" xfId="161" applyNumberFormat="1" applyFont="1" applyAlignment="1">
      <alignment/>
    </xf>
    <xf numFmtId="10" fontId="126" fillId="0" borderId="0" xfId="161" applyNumberFormat="1" applyFont="1" applyAlignment="1">
      <alignment/>
    </xf>
    <xf numFmtId="0" fontId="129" fillId="0" borderId="11" xfId="0" applyFont="1" applyBorder="1" applyAlignment="1">
      <alignment horizontal="center"/>
    </xf>
    <xf numFmtId="0" fontId="126" fillId="0" borderId="0" xfId="0" applyFont="1" applyAlignment="1">
      <alignment/>
    </xf>
    <xf numFmtId="0" fontId="126" fillId="0" borderId="0" xfId="0" applyFont="1" applyBorder="1" applyAlignment="1">
      <alignment vertical="top" wrapText="1"/>
    </xf>
    <xf numFmtId="0" fontId="126" fillId="0" borderId="0" xfId="0" applyFont="1" applyAlignment="1">
      <alignment/>
    </xf>
    <xf numFmtId="0" fontId="0" fillId="0" borderId="15" xfId="0" applyFont="1" applyFill="1" applyBorder="1" applyAlignment="1">
      <alignment/>
    </xf>
    <xf numFmtId="3" fontId="0" fillId="0" borderId="13" xfId="0" applyNumberFormat="1" applyFont="1" applyFill="1" applyBorder="1" applyAlignment="1">
      <alignment/>
    </xf>
    <xf numFmtId="0" fontId="0" fillId="0" borderId="13" xfId="0" applyFont="1" applyFill="1" applyBorder="1" applyAlignment="1">
      <alignment horizontal="center" vertical="center"/>
    </xf>
    <xf numFmtId="0" fontId="0" fillId="0" borderId="13" xfId="0" applyFont="1" applyFill="1" applyBorder="1" applyAlignment="1">
      <alignment/>
    </xf>
    <xf numFmtId="3" fontId="11" fillId="0" borderId="0" xfId="0" applyNumberFormat="1" applyFont="1" applyFill="1" applyBorder="1" applyAlignment="1">
      <alignment horizontal="right" vertical="center"/>
    </xf>
    <xf numFmtId="3" fontId="11" fillId="0" borderId="0" xfId="0" applyNumberFormat="1" applyFont="1" applyFill="1" applyBorder="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0" xfId="0" applyNumberFormat="1" applyFont="1" applyFill="1" applyAlignment="1">
      <alignment/>
    </xf>
    <xf numFmtId="0" fontId="11" fillId="0" borderId="0" xfId="0" applyFont="1" applyFill="1" applyAlignment="1">
      <alignment vertical="center"/>
    </xf>
    <xf numFmtId="0" fontId="0" fillId="0" borderId="0" xfId="0" applyFill="1" applyAlignment="1">
      <alignment horizontal="right"/>
    </xf>
    <xf numFmtId="3" fontId="0" fillId="0" borderId="0" xfId="0" applyNumberFormat="1" applyFill="1" applyAlignment="1">
      <alignment horizontal="right"/>
    </xf>
    <xf numFmtId="0" fontId="11" fillId="0" borderId="0" xfId="0" applyFont="1" applyFill="1" applyAlignment="1">
      <alignment horizontal="right" vertical="center"/>
    </xf>
    <xf numFmtId="3" fontId="11" fillId="0" borderId="0" xfId="0" applyNumberFormat="1" applyFont="1" applyFill="1" applyAlignment="1">
      <alignment horizontal="right" vertical="center"/>
    </xf>
    <xf numFmtId="3" fontId="11" fillId="0" borderId="0" xfId="0" applyNumberFormat="1" applyFont="1" applyFill="1" applyAlignment="1">
      <alignment vertical="center"/>
    </xf>
    <xf numFmtId="3" fontId="5" fillId="0" borderId="0" xfId="0" applyNumberFormat="1" applyFont="1" applyFill="1" applyAlignment="1">
      <alignment horizontal="right" vertical="center"/>
    </xf>
    <xf numFmtId="182" fontId="5" fillId="0" borderId="0" xfId="97" applyNumberFormat="1" applyFont="1" applyFill="1" applyAlignment="1">
      <alignment horizontal="right" vertical="center"/>
    </xf>
    <xf numFmtId="182" fontId="5" fillId="0" borderId="0" xfId="97" applyNumberFormat="1" applyFont="1" applyFill="1" applyAlignment="1">
      <alignment vertical="center"/>
    </xf>
    <xf numFmtId="3" fontId="5" fillId="0" borderId="0" xfId="0" applyNumberFormat="1" applyFont="1" applyFill="1" applyAlignment="1">
      <alignment vertical="center"/>
    </xf>
    <xf numFmtId="0" fontId="126" fillId="0" borderId="0" xfId="0" applyFont="1" applyAlignment="1">
      <alignment/>
    </xf>
    <xf numFmtId="0" fontId="129" fillId="0" borderId="17" xfId="0" applyFont="1" applyBorder="1" applyAlignment="1">
      <alignment horizontal="center" vertical="center"/>
    </xf>
    <xf numFmtId="0" fontId="126" fillId="0" borderId="54" xfId="0" applyFont="1" applyBorder="1" applyAlignment="1">
      <alignment horizontal="center" vertical="center" wrapText="1"/>
    </xf>
    <xf numFmtId="0" fontId="126" fillId="0" borderId="55" xfId="0" applyFont="1" applyBorder="1" applyAlignment="1">
      <alignment horizontal="justify" vertical="center" wrapText="1"/>
    </xf>
    <xf numFmtId="0" fontId="126" fillId="0" borderId="55" xfId="0" applyFont="1" applyBorder="1" applyAlignment="1">
      <alignment vertical="center" wrapText="1"/>
    </xf>
    <xf numFmtId="0" fontId="126" fillId="0" borderId="56" xfId="0" applyFont="1" applyBorder="1" applyAlignment="1">
      <alignment horizontal="justify" vertical="center" wrapText="1"/>
    </xf>
    <xf numFmtId="0" fontId="126" fillId="0" borderId="56" xfId="0" applyFont="1" applyBorder="1" applyAlignment="1">
      <alignment vertical="center" wrapText="1"/>
    </xf>
    <xf numFmtId="0" fontId="126" fillId="0" borderId="57" xfId="0" applyFont="1" applyBorder="1" applyAlignment="1">
      <alignment horizontal="justify" vertical="center" wrapText="1"/>
    </xf>
    <xf numFmtId="0" fontId="126" fillId="0" borderId="57" xfId="0" applyFont="1" applyBorder="1" applyAlignment="1">
      <alignment vertical="top" wrapText="1"/>
    </xf>
    <xf numFmtId="0" fontId="126" fillId="0" borderId="56" xfId="0" applyFont="1" applyBorder="1" applyAlignment="1">
      <alignment vertical="top" wrapText="1"/>
    </xf>
    <xf numFmtId="0" fontId="126" fillId="0" borderId="57" xfId="0" applyFont="1" applyBorder="1" applyAlignment="1">
      <alignment vertical="center" wrapText="1"/>
    </xf>
    <xf numFmtId="0" fontId="126" fillId="0" borderId="54" xfId="0" applyFont="1" applyBorder="1" applyAlignment="1">
      <alignment vertical="center" wrapText="1"/>
    </xf>
    <xf numFmtId="0" fontId="126" fillId="0" borderId="54" xfId="0" applyFont="1" applyBorder="1" applyAlignment="1">
      <alignment horizontal="justify" vertical="center" wrapText="1"/>
    </xf>
    <xf numFmtId="183" fontId="129" fillId="0" borderId="0" xfId="0" applyNumberFormat="1" applyFont="1" applyAlignment="1">
      <alignment/>
    </xf>
    <xf numFmtId="0" fontId="126" fillId="0" borderId="15" xfId="0" applyFont="1" applyFill="1" applyBorder="1" applyAlignment="1">
      <alignment/>
    </xf>
    <xf numFmtId="0" fontId="126" fillId="0" borderId="13" xfId="0" applyFont="1" applyFill="1" applyBorder="1" applyAlignment="1">
      <alignment horizontal="center" vertical="center"/>
    </xf>
    <xf numFmtId="0" fontId="126" fillId="0" borderId="13" xfId="0" applyFont="1" applyFill="1" applyBorder="1" applyAlignment="1">
      <alignment/>
    </xf>
    <xf numFmtId="0" fontId="126" fillId="0" borderId="0" xfId="0" applyFont="1" applyAlignment="1">
      <alignment/>
    </xf>
    <xf numFmtId="0" fontId="126" fillId="0" borderId="0" xfId="0" applyFont="1" applyAlignment="1">
      <alignment/>
    </xf>
    <xf numFmtId="174" fontId="153" fillId="0" borderId="0" xfId="0" applyNumberFormat="1" applyFont="1" applyAlignment="1">
      <alignment/>
    </xf>
    <xf numFmtId="0" fontId="144" fillId="0" borderId="13" xfId="0" applyFont="1" applyBorder="1" applyAlignment="1">
      <alignment horizontal="center"/>
    </xf>
    <xf numFmtId="0" fontId="124" fillId="0" borderId="13" xfId="0" applyFont="1" applyFill="1" applyBorder="1" applyAlignment="1">
      <alignment/>
    </xf>
    <xf numFmtId="3" fontId="124" fillId="0" borderId="13" xfId="0" applyNumberFormat="1" applyFont="1" applyFill="1" applyBorder="1" applyAlignment="1">
      <alignment/>
    </xf>
    <xf numFmtId="0" fontId="124" fillId="0" borderId="13" xfId="0" applyFont="1" applyFill="1" applyBorder="1" applyAlignment="1">
      <alignment horizontal="center" vertical="center"/>
    </xf>
    <xf numFmtId="3" fontId="154" fillId="3" borderId="34" xfId="0" applyNumberFormat="1" applyFont="1" applyFill="1" applyBorder="1" applyAlignment="1">
      <alignment/>
    </xf>
    <xf numFmtId="3" fontId="154" fillId="3" borderId="38" xfId="0" applyNumberFormat="1" applyFont="1" applyFill="1" applyBorder="1" applyAlignment="1">
      <alignment/>
    </xf>
    <xf numFmtId="0" fontId="22" fillId="5" borderId="13" xfId="0" applyFont="1" applyFill="1" applyBorder="1" applyAlignment="1">
      <alignment horizontal="center" vertical="center"/>
    </xf>
    <xf numFmtId="0" fontId="13" fillId="0" borderId="18" xfId="0" applyFont="1" applyBorder="1" applyAlignment="1">
      <alignment horizontal="left" vertical="center"/>
    </xf>
    <xf numFmtId="0" fontId="13" fillId="0" borderId="23" xfId="0" applyFont="1" applyBorder="1" applyAlignment="1">
      <alignment horizontal="left" vertical="center"/>
    </xf>
    <xf numFmtId="174" fontId="13" fillId="0" borderId="13" xfId="0" applyNumberFormat="1" applyFont="1" applyBorder="1" applyAlignment="1">
      <alignment horizontal="right" vertical="center"/>
    </xf>
    <xf numFmtId="0" fontId="22" fillId="5" borderId="18" xfId="0" applyFont="1" applyFill="1" applyBorder="1" applyAlignment="1">
      <alignment horizontal="left" vertical="center"/>
    </xf>
    <xf numFmtId="0" fontId="13" fillId="5" borderId="23" xfId="0" applyFont="1" applyFill="1" applyBorder="1" applyAlignment="1">
      <alignment horizontal="left" vertical="center"/>
    </xf>
    <xf numFmtId="174" fontId="22" fillId="5" borderId="13" xfId="0" applyNumberFormat="1" applyFont="1" applyFill="1" applyBorder="1" applyAlignment="1">
      <alignment horizontal="right" vertical="center"/>
    </xf>
    <xf numFmtId="0" fontId="132" fillId="0" borderId="0" xfId="109" applyFont="1" applyAlignment="1">
      <alignment horizontal="center" wrapText="1"/>
      <protection/>
    </xf>
    <xf numFmtId="17" fontId="132" fillId="0" borderId="0" xfId="109" applyNumberFormat="1" applyFont="1" applyAlignment="1">
      <alignment horizontal="center"/>
      <protection/>
    </xf>
    <xf numFmtId="0" fontId="132" fillId="0" borderId="0" xfId="109" applyFont="1" applyAlignment="1">
      <alignment horizontal="center"/>
      <protection/>
    </xf>
    <xf numFmtId="0" fontId="155" fillId="0" borderId="0" xfId="109" applyFont="1" applyAlignment="1">
      <alignment horizontal="left" wrapText="1"/>
      <protection/>
    </xf>
    <xf numFmtId="0" fontId="7" fillId="0" borderId="0" xfId="131" applyFont="1" applyBorder="1" applyAlignment="1" applyProtection="1">
      <alignment horizontal="center" vertical="center"/>
      <protection/>
    </xf>
    <xf numFmtId="0" fontId="9" fillId="0" borderId="0" xfId="109" applyFont="1" applyAlignment="1">
      <alignment horizontal="left"/>
      <protection/>
    </xf>
    <xf numFmtId="0" fontId="9" fillId="0" borderId="39" xfId="109" applyFont="1" applyBorder="1" applyAlignment="1">
      <alignment horizontal="justify" vertical="center" wrapText="1"/>
      <protection/>
    </xf>
    <xf numFmtId="3" fontId="2" fillId="0" borderId="58" xfId="0" applyNumberFormat="1" applyFont="1" applyFill="1" applyBorder="1" applyAlignment="1">
      <alignment horizontal="center" vertical="center"/>
    </xf>
    <xf numFmtId="3" fontId="2" fillId="0" borderId="59" xfId="0" applyNumberFormat="1" applyFont="1" applyFill="1" applyBorder="1" applyAlignment="1">
      <alignment horizontal="center" vertical="center"/>
    </xf>
    <xf numFmtId="0" fontId="2" fillId="0" borderId="0" xfId="0" applyFont="1" applyFill="1" applyBorder="1" applyAlignment="1">
      <alignment horizontal="center" vertical="center"/>
    </xf>
    <xf numFmtId="3" fontId="2" fillId="0" borderId="24" xfId="0" applyNumberFormat="1" applyFont="1" applyFill="1" applyBorder="1" applyAlignment="1">
      <alignment horizontal="center" vertical="center"/>
    </xf>
    <xf numFmtId="0" fontId="2" fillId="0" borderId="46" xfId="112" applyNumberFormat="1" applyFont="1" applyFill="1" applyBorder="1" applyAlignment="1">
      <alignment horizontal="center" vertical="center"/>
      <protection/>
    </xf>
    <xf numFmtId="0" fontId="2" fillId="0" borderId="49" xfId="112" applyNumberFormat="1" applyFont="1" applyFill="1" applyBorder="1" applyAlignment="1">
      <alignment horizontal="center" vertical="center"/>
      <protection/>
    </xf>
    <xf numFmtId="3" fontId="2" fillId="0" borderId="24" xfId="112" applyNumberFormat="1" applyFont="1" applyFill="1" applyBorder="1" applyAlignment="1">
      <alignment horizontal="center" vertical="center"/>
      <protection/>
    </xf>
    <xf numFmtId="3" fontId="2" fillId="0" borderId="58" xfId="112" applyNumberFormat="1" applyFont="1" applyFill="1" applyBorder="1" applyAlignment="1">
      <alignment horizontal="center" vertical="center"/>
      <protection/>
    </xf>
    <xf numFmtId="3" fontId="2" fillId="0" borderId="59" xfId="112" applyNumberFormat="1" applyFont="1" applyFill="1" applyBorder="1" applyAlignment="1">
      <alignment horizontal="center" vertical="center"/>
      <protection/>
    </xf>
    <xf numFmtId="0" fontId="129" fillId="0" borderId="46" xfId="0" applyFont="1" applyFill="1" applyBorder="1" applyAlignment="1">
      <alignment horizontal="center" vertical="center"/>
    </xf>
    <xf numFmtId="0" fontId="129" fillId="0" borderId="47" xfId="0" applyFont="1" applyFill="1" applyBorder="1" applyAlignment="1">
      <alignment horizontal="center" vertical="center"/>
    </xf>
    <xf numFmtId="0" fontId="129" fillId="0" borderId="49" xfId="0" applyFont="1" applyFill="1" applyBorder="1" applyAlignment="1">
      <alignment horizontal="center" vertical="center"/>
    </xf>
    <xf numFmtId="0" fontId="129" fillId="0" borderId="60" xfId="0" applyFont="1" applyBorder="1" applyAlignment="1">
      <alignment horizontal="center"/>
    </xf>
    <xf numFmtId="0" fontId="2" fillId="0" borderId="17" xfId="112" applyFont="1" applyFill="1" applyBorder="1" applyAlignment="1">
      <alignment horizontal="center" vertical="center" wrapText="1"/>
      <protection/>
    </xf>
    <xf numFmtId="0" fontId="11" fillId="0" borderId="14" xfId="112" applyFont="1" applyFill="1" applyBorder="1" applyAlignment="1" quotePrefix="1">
      <alignment horizontal="center" vertical="center"/>
      <protection/>
    </xf>
    <xf numFmtId="0" fontId="11" fillId="0" borderId="15" xfId="112" applyFont="1" applyFill="1" applyBorder="1" applyAlignment="1" quotePrefix="1">
      <alignment horizontal="center" vertical="center"/>
      <protection/>
    </xf>
    <xf numFmtId="0" fontId="2" fillId="0" borderId="18" xfId="112" applyFont="1" applyFill="1" applyBorder="1" applyAlignment="1">
      <alignment horizontal="center"/>
      <protection/>
    </xf>
    <xf numFmtId="0" fontId="2" fillId="0" borderId="16" xfId="112" applyFont="1" applyFill="1" applyBorder="1" applyAlignment="1">
      <alignment horizontal="center"/>
      <protection/>
    </xf>
    <xf numFmtId="0" fontId="2" fillId="0" borderId="23" xfId="112" applyFont="1" applyFill="1" applyBorder="1" applyAlignment="1">
      <alignment horizontal="center"/>
      <protection/>
    </xf>
    <xf numFmtId="0" fontId="2" fillId="0" borderId="19" xfId="112" applyFont="1" applyFill="1" applyBorder="1" applyAlignment="1">
      <alignment horizontal="center"/>
      <protection/>
    </xf>
    <xf numFmtId="0" fontId="2" fillId="0" borderId="39" xfId="112" applyFont="1" applyFill="1" applyBorder="1" applyAlignment="1">
      <alignment horizontal="center"/>
      <protection/>
    </xf>
    <xf numFmtId="0" fontId="2" fillId="0" borderId="50" xfId="112" applyFont="1" applyFill="1" applyBorder="1" applyAlignment="1">
      <alignment horizontal="center"/>
      <protection/>
    </xf>
    <xf numFmtId="0" fontId="11" fillId="0" borderId="39" xfId="112" applyFont="1" applyFill="1" applyBorder="1" applyAlignment="1">
      <alignment horizontal="center"/>
      <protection/>
    </xf>
    <xf numFmtId="0" fontId="11" fillId="0" borderId="61" xfId="112" applyFont="1" applyFill="1" applyBorder="1" applyAlignment="1">
      <alignment horizontal="center"/>
      <protection/>
    </xf>
    <xf numFmtId="0" fontId="11" fillId="0" borderId="62" xfId="112" applyFont="1" applyFill="1" applyBorder="1" applyAlignment="1">
      <alignment horizontal="center"/>
      <protection/>
    </xf>
    <xf numFmtId="0" fontId="129" fillId="0" borderId="39" xfId="0" applyFont="1" applyBorder="1" applyAlignment="1">
      <alignment horizontal="center" vertical="top"/>
    </xf>
    <xf numFmtId="0" fontId="129" fillId="0" borderId="0" xfId="0" applyFont="1" applyBorder="1" applyAlignment="1">
      <alignment horizontal="center" vertical="top"/>
    </xf>
    <xf numFmtId="0" fontId="129" fillId="0" borderId="19" xfId="0" applyFont="1" applyBorder="1" applyAlignment="1">
      <alignment horizontal="center" vertical="top"/>
    </xf>
    <xf numFmtId="0" fontId="129" fillId="0" borderId="50" xfId="0" applyFont="1" applyBorder="1" applyAlignment="1">
      <alignment horizontal="center" vertical="top"/>
    </xf>
    <xf numFmtId="0" fontId="129" fillId="0" borderId="14" xfId="0" applyFont="1" applyBorder="1" applyAlignment="1">
      <alignment horizontal="center" vertical="center"/>
    </xf>
    <xf numFmtId="0" fontId="129" fillId="0" borderId="11" xfId="0" applyFont="1" applyBorder="1" applyAlignment="1">
      <alignment horizontal="center" vertical="center"/>
    </xf>
    <xf numFmtId="0" fontId="129" fillId="0" borderId="15" xfId="0" applyFont="1" applyBorder="1" applyAlignment="1">
      <alignment horizontal="center" vertical="center"/>
    </xf>
    <xf numFmtId="0" fontId="129" fillId="0" borderId="21" xfId="0" applyFont="1" applyBorder="1" applyAlignment="1">
      <alignment horizontal="center" vertical="top"/>
    </xf>
    <xf numFmtId="0" fontId="3" fillId="0" borderId="0" xfId="0" applyFont="1" applyFill="1" applyBorder="1" applyAlignment="1">
      <alignment horizontal="left"/>
    </xf>
    <xf numFmtId="0" fontId="3" fillId="0" borderId="39" xfId="0" applyFont="1" applyFill="1" applyBorder="1" applyAlignment="1">
      <alignment horizontal="left"/>
    </xf>
    <xf numFmtId="0" fontId="3" fillId="0" borderId="13" xfId="0" applyFont="1" applyFill="1" applyBorder="1" applyAlignment="1">
      <alignment horizontal="center" vertical="center" wrapText="1"/>
    </xf>
    <xf numFmtId="0" fontId="3" fillId="0" borderId="18" xfId="0" applyFont="1" applyBorder="1" applyAlignment="1">
      <alignment horizontal="center" wrapText="1"/>
    </xf>
    <xf numFmtId="0" fontId="3" fillId="0" borderId="16" xfId="0" applyFont="1" applyBorder="1" applyAlignment="1">
      <alignment horizontal="center" wrapText="1"/>
    </xf>
    <xf numFmtId="0" fontId="3" fillId="0" borderId="23" xfId="0" applyFont="1" applyBorder="1" applyAlignment="1">
      <alignment horizontal="center" wrapText="1"/>
    </xf>
    <xf numFmtId="0" fontId="147" fillId="0" borderId="13" xfId="0" applyFont="1" applyBorder="1" applyAlignment="1">
      <alignment horizontal="center" vertical="center" wrapText="1"/>
    </xf>
    <xf numFmtId="0" fontId="2" fillId="0" borderId="0" xfId="0" applyFont="1" applyAlignment="1">
      <alignment horizontal="center" vertical="center" wrapText="1"/>
    </xf>
    <xf numFmtId="0" fontId="126" fillId="0" borderId="0" xfId="0" applyFont="1" applyAlignment="1">
      <alignment/>
    </xf>
    <xf numFmtId="0" fontId="126" fillId="0" borderId="0" xfId="0" applyFont="1" applyBorder="1" applyAlignment="1" applyProtection="1">
      <alignment horizontal="left" vertical="center" wrapText="1"/>
      <protection/>
    </xf>
    <xf numFmtId="0" fontId="126" fillId="0" borderId="0" xfId="0" applyFont="1" applyBorder="1" applyAlignment="1" applyProtection="1">
      <alignment horizontal="center" vertical="center" wrapText="1"/>
      <protection/>
    </xf>
    <xf numFmtId="0" fontId="126" fillId="0" borderId="0" xfId="0" applyFont="1" applyBorder="1" applyAlignment="1">
      <alignment horizontal="left"/>
    </xf>
    <xf numFmtId="0" fontId="129" fillId="0" borderId="17" xfId="0" applyFont="1" applyBorder="1" applyAlignment="1">
      <alignment horizontal="center"/>
    </xf>
    <xf numFmtId="0" fontId="129" fillId="0" borderId="17" xfId="0" applyFont="1" applyBorder="1" applyAlignment="1">
      <alignment horizontal="center" vertical="center"/>
    </xf>
    <xf numFmtId="0" fontId="126" fillId="0" borderId="14" xfId="0" applyFont="1" applyBorder="1" applyAlignment="1">
      <alignment horizontal="center" vertical="center"/>
    </xf>
    <xf numFmtId="0" fontId="126" fillId="0" borderId="15" xfId="0" applyFont="1" applyBorder="1" applyAlignment="1">
      <alignment horizontal="center" vertical="center"/>
    </xf>
    <xf numFmtId="0" fontId="126" fillId="0" borderId="18" xfId="0" applyFont="1" applyBorder="1" applyAlignment="1">
      <alignment horizontal="center"/>
    </xf>
    <xf numFmtId="0" fontId="126" fillId="0" borderId="16" xfId="0" applyFont="1" applyBorder="1" applyAlignment="1">
      <alignment horizontal="center"/>
    </xf>
    <xf numFmtId="0" fontId="126" fillId="0" borderId="23" xfId="0" applyFont="1" applyBorder="1" applyAlignment="1">
      <alignment horizontal="center"/>
    </xf>
    <xf numFmtId="0" fontId="126" fillId="0" borderId="18" xfId="0" applyFont="1" applyBorder="1" applyAlignment="1">
      <alignment horizontal="center" vertical="center"/>
    </xf>
    <xf numFmtId="0" fontId="126" fillId="0" borderId="16" xfId="0" applyFont="1" applyBorder="1" applyAlignment="1">
      <alignment horizontal="center" vertical="center"/>
    </xf>
    <xf numFmtId="0" fontId="126" fillId="0" borderId="23" xfId="0" applyFont="1" applyBorder="1" applyAlignment="1">
      <alignment horizontal="center" vertical="center"/>
    </xf>
    <xf numFmtId="0" fontId="129" fillId="0" borderId="14" xfId="0" applyFont="1" applyBorder="1" applyAlignment="1">
      <alignment horizontal="center" vertical="center" wrapText="1"/>
    </xf>
    <xf numFmtId="0" fontId="129" fillId="0" borderId="15" xfId="0" applyFont="1" applyBorder="1" applyAlignment="1">
      <alignment horizontal="center" vertical="center" wrapText="1"/>
    </xf>
    <xf numFmtId="0" fontId="126" fillId="0" borderId="14" xfId="0" applyFont="1" applyBorder="1" applyAlignment="1">
      <alignment horizontal="center" wrapText="1"/>
    </xf>
    <xf numFmtId="0" fontId="126" fillId="0" borderId="15" xfId="0" applyFont="1" applyBorder="1" applyAlignment="1">
      <alignment horizontal="center" wrapText="1"/>
    </xf>
    <xf numFmtId="0" fontId="142" fillId="0" borderId="14" xfId="0" applyFont="1" applyBorder="1" applyAlignment="1">
      <alignment horizontal="center" vertical="center"/>
    </xf>
    <xf numFmtId="0" fontId="142" fillId="0" borderId="15" xfId="0" applyFont="1" applyBorder="1" applyAlignment="1">
      <alignment horizontal="center" vertical="center"/>
    </xf>
    <xf numFmtId="0" fontId="2" fillId="0" borderId="17" xfId="0" applyFont="1" applyBorder="1" applyAlignment="1">
      <alignment horizontal="center" vertical="center" wrapText="1"/>
    </xf>
    <xf numFmtId="0" fontId="126" fillId="0" borderId="55" xfId="0" applyFont="1" applyBorder="1" applyAlignment="1">
      <alignment horizontal="justify" vertical="center" wrapText="1"/>
    </xf>
    <xf numFmtId="0" fontId="126" fillId="0" borderId="57" xfId="0" applyFont="1" applyBorder="1" applyAlignment="1">
      <alignment horizontal="justify" vertical="center" wrapText="1"/>
    </xf>
    <xf numFmtId="0" fontId="126" fillId="0" borderId="56" xfId="0" applyFont="1" applyBorder="1" applyAlignment="1">
      <alignment horizontal="justify" vertical="center" wrapText="1"/>
    </xf>
    <xf numFmtId="0" fontId="126" fillId="0" borderId="55" xfId="0" applyFont="1" applyBorder="1" applyAlignment="1">
      <alignment vertical="center" wrapText="1"/>
    </xf>
    <xf numFmtId="0" fontId="126" fillId="0" borderId="57" xfId="0" applyFont="1" applyBorder="1" applyAlignment="1">
      <alignment vertical="center" wrapText="1"/>
    </xf>
    <xf numFmtId="0" fontId="126" fillId="0" borderId="63" xfId="0" applyFont="1" applyBorder="1" applyAlignment="1">
      <alignment horizontal="center" vertical="center" wrapText="1"/>
    </xf>
    <xf numFmtId="0" fontId="126" fillId="0" borderId="64" xfId="0" applyFont="1" applyBorder="1" applyAlignment="1">
      <alignment horizontal="center" vertical="center" wrapText="1"/>
    </xf>
    <xf numFmtId="0" fontId="126" fillId="0" borderId="65" xfId="0" applyFont="1" applyBorder="1" applyAlignment="1">
      <alignment horizontal="center" vertical="center" wrapText="1"/>
    </xf>
    <xf numFmtId="0" fontId="126" fillId="0" borderId="66" xfId="0" applyFont="1" applyBorder="1" applyAlignment="1">
      <alignment horizontal="center" vertical="center" wrapText="1"/>
    </xf>
    <xf numFmtId="0" fontId="126" fillId="0" borderId="56" xfId="0" applyFont="1" applyBorder="1" applyAlignment="1">
      <alignment vertical="center" wrapText="1"/>
    </xf>
    <xf numFmtId="0" fontId="144" fillId="0" borderId="13" xfId="0" applyFont="1" applyBorder="1" applyAlignment="1">
      <alignment horizontal="center"/>
    </xf>
    <xf numFmtId="0" fontId="156" fillId="0" borderId="13" xfId="0" applyFont="1" applyBorder="1" applyAlignment="1">
      <alignment horizontal="center" wrapText="1"/>
    </xf>
    <xf numFmtId="0" fontId="126" fillId="0" borderId="18" xfId="0" applyFont="1" applyFill="1" applyBorder="1" applyAlignment="1">
      <alignment horizontal="left"/>
    </xf>
    <xf numFmtId="0" fontId="126" fillId="0" borderId="16" xfId="0" applyFont="1" applyFill="1" applyBorder="1" applyAlignment="1">
      <alignment horizontal="left"/>
    </xf>
    <xf numFmtId="0" fontId="126" fillId="0" borderId="23" xfId="0" applyFont="1" applyFill="1" applyBorder="1" applyAlignment="1">
      <alignment horizontal="left"/>
    </xf>
    <xf numFmtId="0" fontId="129" fillId="0" borderId="18" xfId="0" applyFont="1" applyBorder="1" applyAlignment="1">
      <alignment horizontal="center"/>
    </xf>
    <xf numFmtId="0" fontId="129" fillId="0" borderId="23" xfId="0" applyFont="1" applyBorder="1" applyAlignment="1">
      <alignment horizontal="center"/>
    </xf>
    <xf numFmtId="0" fontId="129" fillId="0" borderId="16" xfId="0" applyFont="1" applyBorder="1" applyAlignment="1">
      <alignment horizontal="center"/>
    </xf>
    <xf numFmtId="0" fontId="126" fillId="0" borderId="19" xfId="0" applyFont="1" applyBorder="1" applyAlignment="1">
      <alignment horizontal="center" vertical="center"/>
    </xf>
    <xf numFmtId="0" fontId="126" fillId="0" borderId="39" xfId="0" applyFont="1" applyBorder="1" applyAlignment="1">
      <alignment horizontal="center" vertical="center"/>
    </xf>
    <xf numFmtId="0" fontId="126" fillId="0" borderId="50" xfId="0" applyFont="1" applyBorder="1" applyAlignment="1">
      <alignment horizontal="center" vertical="center"/>
    </xf>
    <xf numFmtId="0" fontId="126" fillId="0" borderId="22" xfId="0" applyFont="1" applyBorder="1" applyAlignment="1">
      <alignment horizontal="center" vertical="center"/>
    </xf>
    <xf numFmtId="0" fontId="126" fillId="0" borderId="17" xfId="0" applyFont="1" applyBorder="1" applyAlignment="1">
      <alignment horizontal="center" vertical="center"/>
    </xf>
    <xf numFmtId="0" fontId="126" fillId="0" borderId="53" xfId="0" applyFont="1" applyBorder="1" applyAlignment="1">
      <alignment horizontal="center" vertical="center"/>
    </xf>
    <xf numFmtId="0" fontId="129" fillId="0" borderId="19" xfId="0" applyFont="1" applyBorder="1" applyAlignment="1">
      <alignment horizontal="center" vertical="center"/>
    </xf>
    <xf numFmtId="0" fontId="129" fillId="0" borderId="50" xfId="0" applyFont="1" applyBorder="1" applyAlignment="1">
      <alignment horizontal="center" vertical="center"/>
    </xf>
    <xf numFmtId="0" fontId="129" fillId="0" borderId="22" xfId="0" applyFont="1" applyBorder="1" applyAlignment="1">
      <alignment horizontal="center" vertical="center"/>
    </xf>
    <xf numFmtId="0" fontId="129" fillId="0" borderId="53" xfId="0" applyFont="1" applyBorder="1" applyAlignment="1">
      <alignment horizontal="center" vertical="center"/>
    </xf>
    <xf numFmtId="0" fontId="126" fillId="0" borderId="18" xfId="0" applyFont="1" applyBorder="1" applyAlignment="1">
      <alignment horizontal="left" vertical="center"/>
    </xf>
    <xf numFmtId="0" fontId="126" fillId="0" borderId="23" xfId="0" applyFont="1" applyBorder="1" applyAlignment="1">
      <alignment horizontal="left" vertical="center"/>
    </xf>
    <xf numFmtId="0" fontId="126" fillId="0" borderId="11" xfId="0" applyFont="1" applyBorder="1" applyAlignment="1">
      <alignment horizontal="center" vertical="center"/>
    </xf>
    <xf numFmtId="0" fontId="126" fillId="0" borderId="0" xfId="0" applyFont="1" applyAlignment="1">
      <alignment horizontal="left" vertical="top" wrapText="1"/>
    </xf>
    <xf numFmtId="0" fontId="157" fillId="0" borderId="67" xfId="0" applyFont="1" applyBorder="1" applyAlignment="1">
      <alignment horizontal="left" vertical="center"/>
    </xf>
    <xf numFmtId="0" fontId="126" fillId="0" borderId="68" xfId="0" applyFont="1" applyBorder="1" applyAlignment="1">
      <alignment horizontal="left" vertical="center"/>
    </xf>
    <xf numFmtId="0" fontId="126" fillId="0" borderId="36" xfId="0" applyFont="1" applyBorder="1" applyAlignment="1">
      <alignment horizontal="left" vertical="center"/>
    </xf>
    <xf numFmtId="0" fontId="129" fillId="0" borderId="69" xfId="0" applyFont="1" applyFill="1" applyBorder="1" applyAlignment="1">
      <alignment horizontal="center" vertical="center"/>
    </xf>
    <xf numFmtId="0" fontId="129" fillId="0" borderId="33" xfId="0" applyFont="1" applyFill="1" applyBorder="1" applyAlignment="1">
      <alignment horizontal="center" vertical="center"/>
    </xf>
    <xf numFmtId="0" fontId="126" fillId="0" borderId="69" xfId="0" applyFont="1" applyFill="1" applyBorder="1" applyAlignment="1">
      <alignment horizontal="center" vertical="center" wrapText="1"/>
    </xf>
    <xf numFmtId="0" fontId="126" fillId="0" borderId="33" xfId="0" applyFont="1" applyFill="1" applyBorder="1" applyAlignment="1">
      <alignment horizontal="center" vertical="center" wrapText="1"/>
    </xf>
    <xf numFmtId="0" fontId="129" fillId="0" borderId="67" xfId="0" applyFont="1" applyFill="1" applyBorder="1" applyAlignment="1">
      <alignment horizontal="center" vertical="center"/>
    </xf>
    <xf numFmtId="0" fontId="129" fillId="0" borderId="68" xfId="0" applyFont="1" applyFill="1" applyBorder="1" applyAlignment="1">
      <alignment horizontal="center" vertical="center"/>
    </xf>
    <xf numFmtId="0" fontId="129" fillId="0" borderId="36" xfId="0" applyFont="1" applyFill="1" applyBorder="1" applyAlignment="1">
      <alignment horizontal="center" vertical="center"/>
    </xf>
    <xf numFmtId="0" fontId="13" fillId="0" borderId="18"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23" xfId="0" applyFont="1" applyFill="1" applyBorder="1" applyAlignment="1">
      <alignment horizontal="left" vertical="center"/>
    </xf>
    <xf numFmtId="0" fontId="0" fillId="0" borderId="13" xfId="0" applyFill="1" applyBorder="1" applyAlignment="1">
      <alignment horizontal="justify" wrapText="1"/>
    </xf>
    <xf numFmtId="0" fontId="22" fillId="5" borderId="13" xfId="0" applyFont="1" applyFill="1" applyBorder="1" applyAlignment="1">
      <alignment horizontal="center" vertical="center"/>
    </xf>
    <xf numFmtId="0" fontId="22" fillId="5" borderId="19" xfId="0" applyFont="1" applyFill="1" applyBorder="1" applyAlignment="1">
      <alignment horizontal="center" vertical="center"/>
    </xf>
    <xf numFmtId="0" fontId="22" fillId="5" borderId="50" xfId="0" applyFont="1" applyFill="1" applyBorder="1" applyAlignment="1">
      <alignment horizontal="center" vertical="center"/>
    </xf>
    <xf numFmtId="0" fontId="22" fillId="5" borderId="22" xfId="0" applyFont="1" applyFill="1" applyBorder="1" applyAlignment="1">
      <alignment horizontal="center" vertical="center"/>
    </xf>
    <xf numFmtId="0" fontId="22" fillId="5" borderId="53" xfId="0" applyFont="1" applyFill="1" applyBorder="1" applyAlignment="1">
      <alignment horizontal="center" vertical="center"/>
    </xf>
    <xf numFmtId="0" fontId="124" fillId="0" borderId="24" xfId="0" applyFont="1" applyFill="1" applyBorder="1" applyAlignment="1">
      <alignment horizontal="center" vertical="center"/>
    </xf>
    <xf numFmtId="0" fontId="124" fillId="0" borderId="58" xfId="0" applyFont="1" applyFill="1" applyBorder="1" applyAlignment="1">
      <alignment horizontal="center" vertical="center"/>
    </xf>
    <xf numFmtId="0" fontId="124" fillId="0" borderId="59" xfId="0" applyFont="1" applyFill="1" applyBorder="1" applyAlignment="1">
      <alignment horizontal="center" vertical="center"/>
    </xf>
    <xf numFmtId="0" fontId="0" fillId="0" borderId="24" xfId="0" applyFont="1" applyBorder="1" applyAlignment="1">
      <alignment horizontal="center"/>
    </xf>
    <xf numFmtId="0" fontId="0" fillId="0" borderId="58" xfId="0" applyFont="1" applyBorder="1" applyAlignment="1">
      <alignment horizontal="center"/>
    </xf>
    <xf numFmtId="0" fontId="0" fillId="0" borderId="59" xfId="0" applyFont="1" applyBorder="1" applyAlignment="1">
      <alignment horizontal="center"/>
    </xf>
    <xf numFmtId="0" fontId="0" fillId="0" borderId="18" xfId="0" applyFont="1" applyBorder="1" applyAlignment="1">
      <alignment horizontal="left"/>
    </xf>
    <xf numFmtId="0" fontId="0" fillId="0" borderId="16" xfId="0" applyFont="1" applyBorder="1" applyAlignment="1">
      <alignment horizontal="left"/>
    </xf>
    <xf numFmtId="0" fontId="0" fillId="0" borderId="23" xfId="0" applyFont="1" applyBorder="1" applyAlignment="1">
      <alignment horizontal="left"/>
    </xf>
    <xf numFmtId="0" fontId="22" fillId="5" borderId="18"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124" fillId="0" borderId="17" xfId="0" applyFont="1" applyBorder="1" applyAlignment="1">
      <alignment horizontal="center" wrapText="1"/>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3" fillId="0" borderId="18" xfId="0" applyFont="1" applyFill="1" applyBorder="1" applyAlignment="1">
      <alignment horizontal="left" vertical="center"/>
    </xf>
    <xf numFmtId="0" fontId="3" fillId="0" borderId="16" xfId="0" applyFont="1" applyFill="1" applyBorder="1" applyAlignment="1">
      <alignment horizontal="left" vertical="center"/>
    </xf>
    <xf numFmtId="0" fontId="3" fillId="0" borderId="23" xfId="0" applyFont="1" applyFill="1" applyBorder="1" applyAlignment="1">
      <alignment horizontal="left" vertical="center"/>
    </xf>
    <xf numFmtId="0" fontId="2" fillId="6" borderId="14" xfId="0" applyFont="1" applyFill="1" applyBorder="1" applyAlignment="1">
      <alignment horizontal="left" vertical="center"/>
    </xf>
    <xf numFmtId="0" fontId="18" fillId="6" borderId="15" xfId="0" applyFont="1" applyFill="1" applyBorder="1" applyAlignment="1">
      <alignment horizontal="left" vertical="center"/>
    </xf>
    <xf numFmtId="0" fontId="94" fillId="0" borderId="0" xfId="0" applyFont="1" applyAlignment="1">
      <alignment horizontal="center" wrapText="1"/>
    </xf>
  </cellXfs>
  <cellStyles count="164">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2" xfId="63"/>
    <cellStyle name="Bueno" xfId="64"/>
    <cellStyle name="Cálculo" xfId="65"/>
    <cellStyle name="Cálculo 2" xfId="66"/>
    <cellStyle name="Celda de comprobación" xfId="67"/>
    <cellStyle name="Celda de comprobación 2" xfId="68"/>
    <cellStyle name="Celda vinculada" xfId="69"/>
    <cellStyle name="Celda vinculada 2" xfId="70"/>
    <cellStyle name="Encabezado 1" xfId="71"/>
    <cellStyle name="Encabezado 4" xfId="72"/>
    <cellStyle name="Encabezado 4 2" xfId="73"/>
    <cellStyle name="Énfasis1" xfId="74"/>
    <cellStyle name="Énfasis1 2" xfId="75"/>
    <cellStyle name="Énfasis2" xfId="76"/>
    <cellStyle name="Énfasis2 2" xfId="77"/>
    <cellStyle name="Énfasis3" xfId="78"/>
    <cellStyle name="Énfasis3 2" xfId="79"/>
    <cellStyle name="Énfasis4" xfId="80"/>
    <cellStyle name="Énfasis4 2" xfId="81"/>
    <cellStyle name="Énfasis5" xfId="82"/>
    <cellStyle name="Énfasis5 2" xfId="83"/>
    <cellStyle name="Énfasis6" xfId="84"/>
    <cellStyle name="Énfasis6 2" xfId="85"/>
    <cellStyle name="Entrada" xfId="86"/>
    <cellStyle name="Entrada 2" xfId="87"/>
    <cellStyle name="Hipervínculo 2" xfId="88"/>
    <cellStyle name="Incorrecto" xfId="89"/>
    <cellStyle name="Incorrecto 2" xfId="90"/>
    <cellStyle name="Comma" xfId="91"/>
    <cellStyle name="Comma [0]" xfId="92"/>
    <cellStyle name="Millares 10" xfId="93"/>
    <cellStyle name="Millares 11" xfId="94"/>
    <cellStyle name="Millares 12" xfId="95"/>
    <cellStyle name="Millares 13" xfId="96"/>
    <cellStyle name="Millares 2" xfId="97"/>
    <cellStyle name="Millares 3" xfId="98"/>
    <cellStyle name="Millares 4" xfId="99"/>
    <cellStyle name="Millares 5" xfId="100"/>
    <cellStyle name="Millares 6" xfId="101"/>
    <cellStyle name="Millares 7" xfId="102"/>
    <cellStyle name="Millares 8" xfId="103"/>
    <cellStyle name="Millares 9" xfId="104"/>
    <cellStyle name="Currency" xfId="105"/>
    <cellStyle name="Currency [0]" xfId="106"/>
    <cellStyle name="Neutral" xfId="107"/>
    <cellStyle name="Neutral 2" xfId="108"/>
    <cellStyle name="Normal 10" xfId="109"/>
    <cellStyle name="Normal 11" xfId="110"/>
    <cellStyle name="Normal 12" xfId="111"/>
    <cellStyle name="Normal 2" xfId="112"/>
    <cellStyle name="Normal 2 2" xfId="113"/>
    <cellStyle name="Normal 2 2 2" xfId="114"/>
    <cellStyle name="Normal 3" xfId="115"/>
    <cellStyle name="Normal 3 2" xfId="116"/>
    <cellStyle name="Normal 3 2 2" xfId="117"/>
    <cellStyle name="Normal 3 3" xfId="118"/>
    <cellStyle name="Normal 4" xfId="119"/>
    <cellStyle name="Normal 4 2" xfId="120"/>
    <cellStyle name="Normal 4 2 2" xfId="121"/>
    <cellStyle name="Normal 4 3" xfId="122"/>
    <cellStyle name="Normal 4 4" xfId="123"/>
    <cellStyle name="Normal 5" xfId="124"/>
    <cellStyle name="Normal 5 2" xfId="125"/>
    <cellStyle name="Normal 5 2 2" xfId="126"/>
    <cellStyle name="Normal 6" xfId="127"/>
    <cellStyle name="Normal 7" xfId="128"/>
    <cellStyle name="Normal 8" xfId="129"/>
    <cellStyle name="Normal 9" xfId="130"/>
    <cellStyle name="Normal_indice" xfId="131"/>
    <cellStyle name="Notas" xfId="132"/>
    <cellStyle name="Notas 10" xfId="133"/>
    <cellStyle name="Notas 10 2" xfId="134"/>
    <cellStyle name="Notas 11" xfId="135"/>
    <cellStyle name="Notas 11 2" xfId="136"/>
    <cellStyle name="Notas 12" xfId="137"/>
    <cellStyle name="Notas 12 2" xfId="138"/>
    <cellStyle name="Notas 13" xfId="139"/>
    <cellStyle name="Notas 13 2" xfId="140"/>
    <cellStyle name="Notas 14" xfId="141"/>
    <cellStyle name="Notas 14 2" xfId="142"/>
    <cellStyle name="Notas 15" xfId="143"/>
    <cellStyle name="Notas 15 2" xfId="144"/>
    <cellStyle name="Notas 2" xfId="145"/>
    <cellStyle name="Notas 2 2" xfId="146"/>
    <cellStyle name="Notas 3" xfId="147"/>
    <cellStyle name="Notas 3 2" xfId="148"/>
    <cellStyle name="Notas 4" xfId="149"/>
    <cellStyle name="Notas 4 2" xfId="150"/>
    <cellStyle name="Notas 5" xfId="151"/>
    <cellStyle name="Notas 5 2" xfId="152"/>
    <cellStyle name="Notas 6" xfId="153"/>
    <cellStyle name="Notas 6 2" xfId="154"/>
    <cellStyle name="Notas 7" xfId="155"/>
    <cellStyle name="Notas 7 2" xfId="156"/>
    <cellStyle name="Notas 8" xfId="157"/>
    <cellStyle name="Notas 8 2" xfId="158"/>
    <cellStyle name="Notas 9" xfId="159"/>
    <cellStyle name="Notas 9 2" xfId="160"/>
    <cellStyle name="Percent" xfId="161"/>
    <cellStyle name="Porcentaje 2" xfId="162"/>
    <cellStyle name="Porcentual 2" xfId="163"/>
    <cellStyle name="Salida" xfId="164"/>
    <cellStyle name="Salida 2" xfId="165"/>
    <cellStyle name="Texto de advertencia" xfId="166"/>
    <cellStyle name="Texto de advertencia 2" xfId="167"/>
    <cellStyle name="Texto explicativo" xfId="168"/>
    <cellStyle name="Texto explicativo 2" xfId="169"/>
    <cellStyle name="Título" xfId="170"/>
    <cellStyle name="Título 1 2" xfId="171"/>
    <cellStyle name="Título 2" xfId="172"/>
    <cellStyle name="Título 2 2" xfId="173"/>
    <cellStyle name="Título 3" xfId="174"/>
    <cellStyle name="Título 3 2" xfId="175"/>
    <cellStyle name="Total" xfId="176"/>
    <cellStyle name="Total 2" xfId="1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49953901"/>
        <c:axId val="46931926"/>
      </c:lineChart>
      <c:catAx>
        <c:axId val="49953901"/>
        <c:scaling>
          <c:orientation val="minMax"/>
        </c:scaling>
        <c:axPos val="b"/>
        <c:delete val="0"/>
        <c:numFmt formatCode="General" sourceLinked="1"/>
        <c:majorTickMark val="out"/>
        <c:minorTickMark val="none"/>
        <c:tickLblPos val="nextTo"/>
        <c:spPr>
          <a:ln w="3175">
            <a:solidFill>
              <a:srgbClr val="808080"/>
            </a:solidFill>
          </a:ln>
        </c:spPr>
        <c:crossAx val="46931926"/>
        <c:crosses val="autoZero"/>
        <c:auto val="1"/>
        <c:lblOffset val="100"/>
        <c:tickLblSkip val="1"/>
        <c:noMultiLvlLbl val="0"/>
      </c:catAx>
      <c:valAx>
        <c:axId val="46931926"/>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995390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475"/>
          <c:y val="0.1015"/>
          <c:w val="0.86525"/>
          <c:h val="0.85025"/>
        </c:manualLayout>
      </c:layout>
      <c:lineChart>
        <c:grouping val="standard"/>
        <c:varyColors val="0"/>
        <c:ser>
          <c:idx val="0"/>
          <c:order val="0"/>
          <c:tx>
            <c:strRef>
              <c:f>Gráficos_Vino_espumoso!$S$9</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53926871"/>
        <c:axId val="15579792"/>
      </c:lineChart>
      <c:catAx>
        <c:axId val="53926871"/>
        <c:scaling>
          <c:orientation val="minMax"/>
        </c:scaling>
        <c:axPos val="b"/>
        <c:delete val="0"/>
        <c:numFmt formatCode="General" sourceLinked="1"/>
        <c:majorTickMark val="out"/>
        <c:minorTickMark val="none"/>
        <c:tickLblPos val="nextTo"/>
        <c:spPr>
          <a:ln w="3175">
            <a:solidFill>
              <a:srgbClr val="808080"/>
            </a:solidFill>
          </a:ln>
        </c:spPr>
        <c:crossAx val="15579792"/>
        <c:crosses val="autoZero"/>
        <c:auto val="1"/>
        <c:lblOffset val="100"/>
        <c:tickLblSkip val="1"/>
        <c:noMultiLvlLbl val="0"/>
      </c:catAx>
      <c:valAx>
        <c:axId val="15579792"/>
        <c:scaling>
          <c:orientation val="minMax"/>
        </c:scaling>
        <c:axPos val="l"/>
        <c:title>
          <c:tx>
            <c:rich>
              <a:bodyPr vert="horz" rot="-5400000" anchor="ctr"/>
              <a:lstStyle/>
              <a:p>
                <a:pPr algn="ctr">
                  <a:defRPr/>
                </a:pPr>
                <a:r>
                  <a:rPr lang="en-US" cap="none" sz="1000" b="1" i="0" u="none" baseline="0">
                    <a:solidFill>
                      <a:srgbClr val="000000"/>
                    </a:solidFill>
                  </a:rPr>
                  <a:t>Miles USD</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392687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 por litro)</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6000401"/>
        <c:axId val="54003610"/>
      </c:lineChart>
      <c:catAx>
        <c:axId val="6000401"/>
        <c:scaling>
          <c:orientation val="minMax"/>
        </c:scaling>
        <c:axPos val="b"/>
        <c:delete val="0"/>
        <c:numFmt formatCode="General" sourceLinked="1"/>
        <c:majorTickMark val="out"/>
        <c:minorTickMark val="none"/>
        <c:tickLblPos val="nextTo"/>
        <c:spPr>
          <a:ln w="3175">
            <a:solidFill>
              <a:srgbClr val="808080"/>
            </a:solidFill>
          </a:ln>
        </c:spPr>
        <c:crossAx val="54003610"/>
        <c:crosses val="autoZero"/>
        <c:auto val="1"/>
        <c:lblOffset val="100"/>
        <c:tickLblSkip val="1"/>
        <c:noMultiLvlLbl val="0"/>
      </c:catAx>
      <c:valAx>
        <c:axId val="54003610"/>
        <c:scaling>
          <c:orientation val="minMax"/>
          <c:min val="3"/>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0040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 por litro)</a:t>
            </a:r>
          </a:p>
        </c:rich>
      </c:tx>
      <c:layout>
        <c:manualLayout>
          <c:xMode val="factor"/>
          <c:yMode val="factor"/>
          <c:x val="-0.00175"/>
          <c:y val="-0.01075"/>
        </c:manualLayout>
      </c:layout>
      <c:spPr>
        <a:noFill/>
        <a:ln w="3175">
          <a:noFill/>
        </a:ln>
      </c:spPr>
    </c:title>
    <c:plotArea>
      <c:layout>
        <c:manualLayout>
          <c:xMode val="edge"/>
          <c:yMode val="edge"/>
          <c:x val="0.0255"/>
          <c:y val="0.15575"/>
          <c:w val="0.882"/>
          <c:h val="0.8375"/>
        </c:manualLayout>
      </c:layout>
      <c:lineChart>
        <c:grouping val="standard"/>
        <c:varyColors val="0"/>
        <c:ser>
          <c:idx val="0"/>
          <c:order val="0"/>
          <c:tx>
            <c:strRef>
              <c:f>Gráficos_Vino_espumoso!$S$25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16270443"/>
        <c:axId val="12216260"/>
      </c:lineChart>
      <c:catAx>
        <c:axId val="16270443"/>
        <c:scaling>
          <c:orientation val="minMax"/>
        </c:scaling>
        <c:axPos val="b"/>
        <c:delete val="0"/>
        <c:numFmt formatCode="General" sourceLinked="1"/>
        <c:majorTickMark val="out"/>
        <c:minorTickMark val="none"/>
        <c:tickLblPos val="nextTo"/>
        <c:spPr>
          <a:ln w="3175">
            <a:solidFill>
              <a:srgbClr val="808080"/>
            </a:solidFill>
          </a:ln>
        </c:spPr>
        <c:crossAx val="12216260"/>
        <c:crosses val="autoZero"/>
        <c:auto val="1"/>
        <c:lblOffset val="100"/>
        <c:tickLblSkip val="1"/>
        <c:noMultiLvlLbl val="0"/>
      </c:catAx>
      <c:valAx>
        <c:axId val="12216260"/>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27044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3625"/>
          <c:y val="0.06725"/>
          <c:w val="0.999"/>
          <c:h val="0.817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nac.'!$W$4:$W$21</c:f>
              <c:strCache>
                <c:ptCount val="18"/>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strCache>
            </c:strRef>
          </c:cat>
          <c:val>
            <c:numRef>
              <c:f>'Precios vinos nac.'!$X$4:$X$21</c:f>
              <c:numCache>
                <c:ptCount val="18"/>
                <c:pt idx="0">
                  <c:v>12000</c:v>
                </c:pt>
                <c:pt idx="1">
                  <c:v>12500</c:v>
                </c:pt>
                <c:pt idx="2">
                  <c:v>12500</c:v>
                </c:pt>
                <c:pt idx="3">
                  <c:v>12500</c:v>
                </c:pt>
                <c:pt idx="4">
                  <c:v>12000</c:v>
                </c:pt>
                <c:pt idx="5">
                  <c:v>12000</c:v>
                </c:pt>
                <c:pt idx="6">
                  <c:v>12000</c:v>
                </c:pt>
                <c:pt idx="7">
                  <c:v>11000</c:v>
                </c:pt>
                <c:pt idx="8">
                  <c:v>9500</c:v>
                </c:pt>
                <c:pt idx="9">
                  <c:v>10000</c:v>
                </c:pt>
                <c:pt idx="10">
                  <c:v>9500</c:v>
                </c:pt>
                <c:pt idx="11">
                  <c:v>9000</c:v>
                </c:pt>
                <c:pt idx="12">
                  <c:v>9500</c:v>
                </c:pt>
                <c:pt idx="13">
                  <c:v>9000</c:v>
                </c:pt>
                <c:pt idx="14">
                  <c:v>9500</c:v>
                </c:pt>
                <c:pt idx="15">
                  <c:v>8500</c:v>
                </c:pt>
                <c:pt idx="16">
                  <c:v>8500</c:v>
                </c:pt>
                <c:pt idx="17">
                  <c:v>8500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nac.'!$W$4:$W$21</c:f>
              <c:strCache>
                <c:ptCount val="18"/>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strCache>
            </c:strRef>
          </c:cat>
          <c:val>
            <c:numRef>
              <c:f>'Precios vinos nac.'!$Y$4:$Y$21</c:f>
              <c:numCache>
                <c:ptCount val="18"/>
                <c:pt idx="0">
                  <c:v>19000</c:v>
                </c:pt>
                <c:pt idx="1">
                  <c:v>19000</c:v>
                </c:pt>
                <c:pt idx="2">
                  <c:v>19000</c:v>
                </c:pt>
                <c:pt idx="3">
                  <c:v>18500</c:v>
                </c:pt>
                <c:pt idx="4">
                  <c:v>18000</c:v>
                </c:pt>
                <c:pt idx="5">
                  <c:v>18000</c:v>
                </c:pt>
                <c:pt idx="6">
                  <c:v>18000</c:v>
                </c:pt>
                <c:pt idx="7">
                  <c:v>18000</c:v>
                </c:pt>
                <c:pt idx="8">
                  <c:v>15500</c:v>
                </c:pt>
                <c:pt idx="9">
                  <c:v>17000</c:v>
                </c:pt>
                <c:pt idx="10">
                  <c:v>16000</c:v>
                </c:pt>
                <c:pt idx="11">
                  <c:v>15000</c:v>
                </c:pt>
                <c:pt idx="12">
                  <c:v>15000</c:v>
                </c:pt>
                <c:pt idx="13">
                  <c:v>15000</c:v>
                </c:pt>
                <c:pt idx="14">
                  <c:v>14000</c:v>
                </c:pt>
                <c:pt idx="15">
                  <c:v>12500</c:v>
                </c:pt>
                <c:pt idx="16">
                  <c:v>12500</c:v>
                </c:pt>
                <c:pt idx="17">
                  <c:v>12500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nac.'!$W$4:$W$21</c:f>
              <c:strCache>
                <c:ptCount val="18"/>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strCache>
            </c:strRef>
          </c:cat>
          <c:val>
            <c:numRef>
              <c:f>'Precios vinos nac.'!$Z$4:$Z$21</c:f>
              <c:numCache>
                <c:ptCount val="18"/>
                <c:pt idx="0">
                  <c:v>10000</c:v>
                </c:pt>
                <c:pt idx="1">
                  <c:v>11500</c:v>
                </c:pt>
                <c:pt idx="2">
                  <c:v>11000</c:v>
                </c:pt>
                <c:pt idx="3">
                  <c:v>11000</c:v>
                </c:pt>
                <c:pt idx="4">
                  <c:v>10000</c:v>
                </c:pt>
                <c:pt idx="5">
                  <c:v>9000</c:v>
                </c:pt>
                <c:pt idx="6">
                  <c:v>8000</c:v>
                </c:pt>
                <c:pt idx="7">
                  <c:v>8000</c:v>
                </c:pt>
                <c:pt idx="8">
                  <c:v>8250</c:v>
                </c:pt>
                <c:pt idx="9">
                  <c:v>8500</c:v>
                </c:pt>
                <c:pt idx="10">
                  <c:v>8000</c:v>
                </c:pt>
                <c:pt idx="11">
                  <c:v>8000</c:v>
                </c:pt>
                <c:pt idx="12">
                  <c:v>8000</c:v>
                </c:pt>
                <c:pt idx="13">
                  <c:v>8000</c:v>
                </c:pt>
                <c:pt idx="14">
                  <c:v>8000</c:v>
                </c:pt>
                <c:pt idx="15">
                  <c:v>7500</c:v>
                </c:pt>
                <c:pt idx="16">
                  <c:v>7500</c:v>
                </c:pt>
                <c:pt idx="17">
                  <c:v>7000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nac.'!$W$4:$W$21</c:f>
              <c:strCache>
                <c:ptCount val="18"/>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strCache>
            </c:strRef>
          </c:cat>
          <c:val>
            <c:numRef>
              <c:f>'Precios vinos nac.'!$AA$4:$AA$21</c:f>
              <c:numCache>
                <c:ptCount val="18"/>
                <c:pt idx="0">
                  <c:v>12500</c:v>
                </c:pt>
                <c:pt idx="1">
                  <c:v>13500</c:v>
                </c:pt>
                <c:pt idx="2">
                  <c:v>13500</c:v>
                </c:pt>
                <c:pt idx="3">
                  <c:v>13500</c:v>
                </c:pt>
                <c:pt idx="4">
                  <c:v>13500</c:v>
                </c:pt>
                <c:pt idx="5">
                  <c:v>12500</c:v>
                </c:pt>
                <c:pt idx="6">
                  <c:v>12500</c:v>
                </c:pt>
                <c:pt idx="7">
                  <c:v>13500</c:v>
                </c:pt>
                <c:pt idx="8">
                  <c:v>14000</c:v>
                </c:pt>
                <c:pt idx="9">
                  <c:v>13500</c:v>
                </c:pt>
                <c:pt idx="10">
                  <c:v>13500</c:v>
                </c:pt>
                <c:pt idx="11">
                  <c:v>12000</c:v>
                </c:pt>
                <c:pt idx="12">
                  <c:v>12500</c:v>
                </c:pt>
                <c:pt idx="13">
                  <c:v>12000</c:v>
                </c:pt>
                <c:pt idx="14">
                  <c:v>12000</c:v>
                </c:pt>
                <c:pt idx="15">
                  <c:v>12000</c:v>
                </c:pt>
                <c:pt idx="16">
                  <c:v>12000</c:v>
                </c:pt>
                <c:pt idx="17">
                  <c:v>12000</c:v>
                </c:pt>
              </c:numCache>
            </c:numRef>
          </c:val>
          <c:smooth val="0"/>
        </c:ser>
        <c:marker val="1"/>
        <c:axId val="42837477"/>
        <c:axId val="49992974"/>
      </c:lineChart>
      <c:dateAx>
        <c:axId val="42837477"/>
        <c:scaling>
          <c:orientation val="minMax"/>
        </c:scaling>
        <c:axPos val="b"/>
        <c:delete val="1"/>
        <c:majorTickMark val="out"/>
        <c:minorTickMark val="none"/>
        <c:tickLblPos val="nextTo"/>
        <c:crossAx val="49992974"/>
        <c:crosses val="autoZero"/>
        <c:auto val="0"/>
        <c:baseTimeUnit val="months"/>
        <c:majorUnit val="1"/>
        <c:majorTimeUnit val="days"/>
        <c:minorUnit val="1"/>
        <c:minorTimeUnit val="days"/>
        <c:noMultiLvlLbl val="0"/>
      </c:dateAx>
      <c:valAx>
        <c:axId val="49992974"/>
        <c:scaling>
          <c:orientation val="minMax"/>
          <c:min val="50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83747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
          <c:y val="0.11325"/>
          <c:w val="0.9815"/>
          <c:h val="0.742"/>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nac.'!$AB$4:$AB$21</c:f>
              <c:strCache>
                <c:ptCount val="18"/>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strCache>
            </c:strRef>
          </c:cat>
          <c:val>
            <c:numRef>
              <c:f>'Precios vinos nac.'!$AC$4:$AC$21</c:f>
              <c:numCache>
                <c:ptCount val="18"/>
                <c:pt idx="0">
                  <c:v>300</c:v>
                </c:pt>
                <c:pt idx="1">
                  <c:v>312.5</c:v>
                </c:pt>
                <c:pt idx="2">
                  <c:v>312.5</c:v>
                </c:pt>
                <c:pt idx="3">
                  <c:v>312.5</c:v>
                </c:pt>
                <c:pt idx="4">
                  <c:v>300</c:v>
                </c:pt>
                <c:pt idx="5">
                  <c:v>300</c:v>
                </c:pt>
                <c:pt idx="6">
                  <c:v>300</c:v>
                </c:pt>
                <c:pt idx="7">
                  <c:v>275</c:v>
                </c:pt>
                <c:pt idx="8">
                  <c:v>237.5</c:v>
                </c:pt>
                <c:pt idx="9">
                  <c:v>250</c:v>
                </c:pt>
                <c:pt idx="10">
                  <c:v>237.5</c:v>
                </c:pt>
                <c:pt idx="11">
                  <c:v>225</c:v>
                </c:pt>
                <c:pt idx="12">
                  <c:v>237.5</c:v>
                </c:pt>
                <c:pt idx="13">
                  <c:v>225</c:v>
                </c:pt>
                <c:pt idx="14">
                  <c:v>237.5</c:v>
                </c:pt>
                <c:pt idx="15">
                  <c:v>212.5</c:v>
                </c:pt>
                <c:pt idx="16">
                  <c:v>212.5</c:v>
                </c:pt>
                <c:pt idx="17">
                  <c:v>212.5</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nac.'!$AB$4:$AB$21</c:f>
              <c:strCache>
                <c:ptCount val="18"/>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strCache>
            </c:strRef>
          </c:cat>
          <c:val>
            <c:numRef>
              <c:f>'Precios vinos nac.'!$AD$4:$AD$21</c:f>
              <c:numCache>
                <c:ptCount val="18"/>
                <c:pt idx="0">
                  <c:v>475</c:v>
                </c:pt>
                <c:pt idx="1">
                  <c:v>475</c:v>
                </c:pt>
                <c:pt idx="2">
                  <c:v>475</c:v>
                </c:pt>
                <c:pt idx="3">
                  <c:v>462.5</c:v>
                </c:pt>
                <c:pt idx="4">
                  <c:v>450</c:v>
                </c:pt>
                <c:pt idx="5">
                  <c:v>450</c:v>
                </c:pt>
                <c:pt idx="6">
                  <c:v>450</c:v>
                </c:pt>
                <c:pt idx="7">
                  <c:v>450</c:v>
                </c:pt>
                <c:pt idx="8">
                  <c:v>387.5</c:v>
                </c:pt>
                <c:pt idx="9">
                  <c:v>425</c:v>
                </c:pt>
                <c:pt idx="10">
                  <c:v>400</c:v>
                </c:pt>
                <c:pt idx="11">
                  <c:v>375</c:v>
                </c:pt>
                <c:pt idx="12">
                  <c:v>375</c:v>
                </c:pt>
                <c:pt idx="13">
                  <c:v>375</c:v>
                </c:pt>
                <c:pt idx="14">
                  <c:v>350</c:v>
                </c:pt>
                <c:pt idx="15">
                  <c:v>312.5</c:v>
                </c:pt>
                <c:pt idx="16">
                  <c:v>312.5</c:v>
                </c:pt>
                <c:pt idx="17">
                  <c:v>312.5</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nac.'!$AB$4:$AB$21</c:f>
              <c:strCache>
                <c:ptCount val="18"/>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strCache>
            </c:strRef>
          </c:cat>
          <c:val>
            <c:numRef>
              <c:f>'Precios vinos nac.'!$AE$4:$AE$21</c:f>
              <c:numCache>
                <c:ptCount val="18"/>
                <c:pt idx="0">
                  <c:v>250</c:v>
                </c:pt>
                <c:pt idx="1">
                  <c:v>287.5</c:v>
                </c:pt>
                <c:pt idx="2">
                  <c:v>275</c:v>
                </c:pt>
                <c:pt idx="3">
                  <c:v>275</c:v>
                </c:pt>
                <c:pt idx="4">
                  <c:v>250</c:v>
                </c:pt>
                <c:pt idx="5">
                  <c:v>225</c:v>
                </c:pt>
                <c:pt idx="6">
                  <c:v>200</c:v>
                </c:pt>
                <c:pt idx="7">
                  <c:v>200</c:v>
                </c:pt>
                <c:pt idx="8">
                  <c:v>206.25</c:v>
                </c:pt>
                <c:pt idx="9">
                  <c:v>212.5</c:v>
                </c:pt>
                <c:pt idx="10">
                  <c:v>200</c:v>
                </c:pt>
                <c:pt idx="11">
                  <c:v>200</c:v>
                </c:pt>
                <c:pt idx="12">
                  <c:v>200</c:v>
                </c:pt>
                <c:pt idx="13">
                  <c:v>200</c:v>
                </c:pt>
                <c:pt idx="14">
                  <c:v>200</c:v>
                </c:pt>
                <c:pt idx="15">
                  <c:v>187.5</c:v>
                </c:pt>
                <c:pt idx="16">
                  <c:v>187.5</c:v>
                </c:pt>
                <c:pt idx="17">
                  <c:v>175</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nac.'!$AB$4:$AB$21</c:f>
              <c:strCache>
                <c:ptCount val="18"/>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strCache>
            </c:strRef>
          </c:cat>
          <c:val>
            <c:numRef>
              <c:f>'Precios vinos nac.'!$AF$4:$AF$21</c:f>
              <c:numCache>
                <c:ptCount val="18"/>
                <c:pt idx="0">
                  <c:v>312.5</c:v>
                </c:pt>
                <c:pt idx="1">
                  <c:v>337.5</c:v>
                </c:pt>
                <c:pt idx="2">
                  <c:v>337.5</c:v>
                </c:pt>
                <c:pt idx="3">
                  <c:v>337.5</c:v>
                </c:pt>
                <c:pt idx="4">
                  <c:v>337.5</c:v>
                </c:pt>
                <c:pt idx="5">
                  <c:v>312.5</c:v>
                </c:pt>
                <c:pt idx="6">
                  <c:v>312.5</c:v>
                </c:pt>
                <c:pt idx="7">
                  <c:v>337.5</c:v>
                </c:pt>
                <c:pt idx="8">
                  <c:v>350</c:v>
                </c:pt>
                <c:pt idx="9">
                  <c:v>337.5</c:v>
                </c:pt>
                <c:pt idx="10">
                  <c:v>337.5</c:v>
                </c:pt>
                <c:pt idx="11">
                  <c:v>300</c:v>
                </c:pt>
                <c:pt idx="12">
                  <c:v>312.5</c:v>
                </c:pt>
                <c:pt idx="13">
                  <c:v>300</c:v>
                </c:pt>
                <c:pt idx="14">
                  <c:v>300</c:v>
                </c:pt>
                <c:pt idx="15">
                  <c:v>300</c:v>
                </c:pt>
                <c:pt idx="16">
                  <c:v>300</c:v>
                </c:pt>
                <c:pt idx="17">
                  <c:v>300</c:v>
                </c:pt>
              </c:numCache>
            </c:numRef>
          </c:val>
          <c:smooth val="0"/>
        </c:ser>
        <c:marker val="1"/>
        <c:axId val="47283583"/>
        <c:axId val="22899064"/>
      </c:lineChart>
      <c:dateAx>
        <c:axId val="47283583"/>
        <c:scaling>
          <c:orientation val="minMax"/>
        </c:scaling>
        <c:axPos val="b"/>
        <c:delete val="1"/>
        <c:majorTickMark val="out"/>
        <c:minorTickMark val="none"/>
        <c:tickLblPos val="nextTo"/>
        <c:crossAx val="22899064"/>
        <c:crosses val="autoZero"/>
        <c:auto val="0"/>
        <c:baseTimeUnit val="months"/>
        <c:majorUnit val="1"/>
        <c:majorTimeUnit val="days"/>
        <c:minorUnit val="1"/>
        <c:minorTimeUnit val="days"/>
        <c:noMultiLvlLbl val="0"/>
      </c:dateAx>
      <c:valAx>
        <c:axId val="22899064"/>
        <c:scaling>
          <c:orientation val="minMax"/>
          <c:max val="600"/>
          <c:min val="2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28358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15
</a:t>
            </a:r>
            <a:r>
              <a:rPr lang="en-US" cap="none" sz="900" b="1" i="0" u="none" baseline="0">
                <a:solidFill>
                  <a:srgbClr val="000000"/>
                </a:solidFill>
                <a:latin typeface="Arial"/>
                <a:ea typeface="Arial"/>
                <a:cs typeface="Arial"/>
              </a:rPr>
              <a:t>Producción de vinos con DO año 2012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Cabernet Sauvignon
33,3%</a:t>
                    </a:r>
                  </a:p>
                </c:rich>
              </c:tx>
              <c:numFmt formatCode="0.0%" sourceLinked="0"/>
              <c:spPr>
                <a:noFill/>
                <a:ln w="12700">
                  <a:solidFill>
                    <a:srgbClr val="666699"/>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Sauvignon Blanc
13,5%</a:t>
                    </a:r>
                  </a:p>
                </c:rich>
              </c:tx>
              <c:numFmt formatCode="0.0%" sourceLinked="0"/>
              <c:spPr>
                <a:noFill/>
                <a:ln w="12700">
                  <a:solidFill>
                    <a:srgbClr val="666699"/>
                  </a:solid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4"/>
              <c:tx>
                <c:rich>
                  <a:bodyPr vert="horz" rot="0" anchor="ctr"/>
                  <a:lstStyle/>
                  <a:p>
                    <a:pPr algn="ctr">
                      <a:defRPr/>
                    </a:pPr>
                    <a:r>
                      <a:rPr lang="en-US" cap="none" sz="900" b="0" i="0" u="none" baseline="0">
                        <a:solidFill>
                          <a:srgbClr val="000000"/>
                        </a:solidFill>
                      </a:rPr>
                      <a:t>Carménère
8,4%</a:t>
                    </a:r>
                  </a:p>
                </c:rich>
              </c:tx>
              <c:numFmt formatCode="0.0%" sourceLinked="0"/>
              <c:spPr>
                <a:noFill/>
                <a:ln w="12700">
                  <a:solidFill>
                    <a:srgbClr val="666699"/>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Otras
6,3%</a:t>
                    </a:r>
                  </a:p>
                </c:rich>
              </c:tx>
              <c:numFmt formatCode="0.0%" sourceLinked="0"/>
              <c:spPr>
                <a:noFill/>
                <a:ln w="12700">
                  <a:solidFill>
                    <a:srgbClr val="666699"/>
                  </a:solidFill>
                </a:ln>
              </c:spPr>
              <c:showLegendKey val="0"/>
              <c:showVal val="0"/>
              <c:showBubbleSize val="0"/>
              <c:showCatName val="1"/>
              <c:showSerName val="0"/>
              <c:showPercent val="0"/>
            </c:dLbl>
            <c:numFmt formatCode="0.0%" sourceLinked="0"/>
            <c:spPr>
              <a:noFill/>
              <a:ln w="12700">
                <a:solidFill>
                  <a:srgbClr val="666699"/>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'Prod. vino graf'!$W$2:$W$12</c:f>
              <c:strCache/>
            </c:strRef>
          </c:cat>
          <c:val>
            <c:numRef>
              <c:f>'Prod. vino graf'!$X$2:$X$12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16
</a:t>
            </a:r>
            <a:r>
              <a:rPr lang="en-US" cap="none" sz="900" b="1" i="0" u="none" baseline="0">
                <a:solidFill>
                  <a:srgbClr val="000000"/>
                </a:solidFill>
                <a:latin typeface="Arial"/>
                <a:ea typeface="Arial"/>
                <a:cs typeface="Arial"/>
              </a:rPr>
              <a:t>Evolución de la producción de vinos por categorías</a:t>
            </a:r>
          </a:p>
        </c:rich>
      </c:tx>
      <c:layout>
        <c:manualLayout>
          <c:xMode val="factor"/>
          <c:yMode val="factor"/>
          <c:x val="-0.002"/>
          <c:y val="-0.01075"/>
        </c:manualLayout>
      </c:layout>
      <c:spPr>
        <a:noFill/>
        <a:ln w="3175">
          <a:noFill/>
        </a:ln>
      </c:spPr>
    </c:title>
    <c:plotArea>
      <c:layout>
        <c:manualLayout>
          <c:xMode val="edge"/>
          <c:yMode val="edge"/>
          <c:x val="0.052"/>
          <c:y val="0.10175"/>
          <c:w val="0.92725"/>
          <c:h val="0.80075"/>
        </c:manualLayout>
      </c:layout>
      <c:lineChart>
        <c:grouping val="standard"/>
        <c:varyColors val="0"/>
        <c:ser>
          <c:idx val="0"/>
          <c:order val="0"/>
          <c:tx>
            <c:strRef>
              <c:f>'Prod. vino graf'!$Y$22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graf'!$Y$23:$Y$38</c:f>
              <c:numCache/>
            </c:numRef>
          </c:val>
          <c:smooth val="0"/>
        </c:ser>
        <c:ser>
          <c:idx val="1"/>
          <c:order val="1"/>
          <c:tx>
            <c:strRef>
              <c:f>'Prod. vino graf'!$Z$22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graf'!$Z$23:$Z$38</c:f>
              <c:numCache/>
            </c:numRef>
          </c:val>
          <c:smooth val="0"/>
        </c:ser>
        <c:ser>
          <c:idx val="2"/>
          <c:order val="2"/>
          <c:tx>
            <c:strRef>
              <c:f>'Prod. vino graf'!$AA$22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graf'!$AA$23:$AA$38</c:f>
              <c:numCache/>
            </c:numRef>
          </c:val>
          <c:smooth val="0"/>
        </c:ser>
        <c:marker val="1"/>
        <c:axId val="4764985"/>
        <c:axId val="42884866"/>
      </c:lineChart>
      <c:catAx>
        <c:axId val="476498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42884866"/>
        <c:crosses val="autoZero"/>
        <c:auto val="1"/>
        <c:lblOffset val="100"/>
        <c:tickLblSkip val="1"/>
        <c:noMultiLvlLbl val="0"/>
      </c:catAx>
      <c:valAx>
        <c:axId val="42884866"/>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hectolitros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4764985"/>
        <c:crossesAt val="1"/>
        <c:crossBetween val="between"/>
        <c:dispUnits>
          <c:builtInUnit val="millions"/>
        </c:dispUnits>
      </c:valAx>
      <c:spPr>
        <a:solidFill>
          <a:srgbClr val="FFFFFF"/>
        </a:solidFill>
        <a:ln w="3175">
          <a:noFill/>
        </a:ln>
      </c:spPr>
    </c:plotArea>
    <c:legend>
      <c:legendPos val="b"/>
      <c:layout>
        <c:manualLayout>
          <c:xMode val="edge"/>
          <c:yMode val="edge"/>
          <c:x val="0.1875"/>
          <c:y val="0.87525"/>
          <c:w val="0.788"/>
          <c:h val="0.06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17. Comparación de precios de vinos en Chile y Argentina  
</a:t>
            </a:r>
            <a:r>
              <a:rPr lang="en-US" cap="none" sz="900" b="1" i="0" u="none" baseline="0">
                <a:solidFill>
                  <a:srgbClr val="000000"/>
                </a:solidFill>
                <a:latin typeface="Arial"/>
                <a:ea typeface="Arial"/>
                <a:cs typeface="Arial"/>
              </a:rPr>
              <a:t>(en pesos chilenos)</a:t>
            </a:r>
          </a:p>
        </c:rich>
      </c:tx>
      <c:layout>
        <c:manualLayout>
          <c:xMode val="factor"/>
          <c:yMode val="factor"/>
          <c:x val="-0.00175"/>
          <c:y val="-0.014"/>
        </c:manualLayout>
      </c:layout>
      <c:spPr>
        <a:noFill/>
        <a:ln w="3175">
          <a:noFill/>
        </a:ln>
      </c:spPr>
    </c:title>
    <c:plotArea>
      <c:layout>
        <c:manualLayout>
          <c:xMode val="edge"/>
          <c:yMode val="edge"/>
          <c:x val="0.0515"/>
          <c:y val="0.06575"/>
          <c:w val="0.9395"/>
          <c:h val="0.732"/>
        </c:manualLayout>
      </c:layout>
      <c:lineChart>
        <c:grouping val="standard"/>
        <c:varyColors val="0"/>
        <c:ser>
          <c:idx val="0"/>
          <c:order val="0"/>
          <c:tx>
            <c:strRef>
              <c:f>'precios comparativos'!$P$4</c:f>
              <c:strCache>
                <c:ptCount val="1"/>
                <c:pt idx="0">
                  <c:v>Chile genérico tinto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comparativos'!$O$5:$O$45</c:f>
              <c:strCache/>
            </c:strRef>
          </c:cat>
          <c:val>
            <c:numRef>
              <c:f>'precios comparativos'!$P$5:$P$45</c:f>
              <c:numCache/>
            </c:numRef>
          </c:val>
          <c:smooth val="0"/>
        </c:ser>
        <c:ser>
          <c:idx val="1"/>
          <c:order val="1"/>
          <c:tx>
            <c:strRef>
              <c:f>'precios comparativos'!$Q$4</c:f>
              <c:strCache>
                <c:ptCount val="1"/>
                <c:pt idx="0">
                  <c:v>Argentino tinto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comparativos'!$O$5:$O$45</c:f>
              <c:strCache/>
            </c:strRef>
          </c:cat>
          <c:val>
            <c:numRef>
              <c:f>'precios comparativos'!$Q$5:$Q$45</c:f>
              <c:numCache/>
            </c:numRef>
          </c:val>
          <c:smooth val="0"/>
        </c:ser>
        <c:ser>
          <c:idx val="2"/>
          <c:order val="2"/>
          <c:tx>
            <c:strRef>
              <c:f>'precios comparativos'!$R$4</c:f>
              <c:strCache>
                <c:ptCount val="1"/>
                <c:pt idx="0">
                  <c:v>Chile Semillón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comparativos'!$O$5:$O$45</c:f>
              <c:strCache/>
            </c:strRef>
          </c:cat>
          <c:val>
            <c:numRef>
              <c:f>'precios comparativos'!$R$5:$R$45</c:f>
              <c:numCache/>
            </c:numRef>
          </c:val>
          <c:smooth val="0"/>
        </c:ser>
        <c:ser>
          <c:idx val="3"/>
          <c:order val="3"/>
          <c:tx>
            <c:strRef>
              <c:f>'precios comparativos'!$S$4</c:f>
              <c:strCache>
                <c:ptCount val="1"/>
                <c:pt idx="0">
                  <c:v>Argentino blanco</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comparativos'!$O$5:$O$45</c:f>
              <c:strCache/>
            </c:strRef>
          </c:cat>
          <c:val>
            <c:numRef>
              <c:f>'precios comparativos'!$S$5:$S$45</c:f>
              <c:numCache/>
            </c:numRef>
          </c:val>
          <c:smooth val="0"/>
        </c:ser>
        <c:marker val="1"/>
        <c:axId val="50419475"/>
        <c:axId val="51122092"/>
      </c:lineChart>
      <c:dateAx>
        <c:axId val="50419475"/>
        <c:scaling>
          <c:orientation val="minMax"/>
        </c:scaling>
        <c:axPos val="b"/>
        <c:delete val="0"/>
        <c:numFmt formatCode="mmm-yy"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51122092"/>
        <c:crosses val="autoZero"/>
        <c:auto val="0"/>
        <c:baseTimeUnit val="months"/>
        <c:majorUnit val="2"/>
        <c:majorTimeUnit val="months"/>
        <c:minorUnit val="1"/>
        <c:minorTimeUnit val="months"/>
        <c:noMultiLvlLbl val="0"/>
      </c:dateAx>
      <c:valAx>
        <c:axId val="51122092"/>
        <c:scaling>
          <c:orientation val="minMax"/>
          <c:min val="10000"/>
        </c:scaling>
        <c:axPos val="l"/>
        <c:title>
          <c:tx>
            <c:rich>
              <a:bodyPr vert="horz" rot="-5400000" anchor="ctr"/>
              <a:lstStyle/>
              <a:p>
                <a:pPr algn="ctr">
                  <a:defRPr/>
                </a:pPr>
                <a:r>
                  <a:rPr lang="en-US" cap="none" sz="900" b="0" i="0" u="none" baseline="0">
                    <a:solidFill>
                      <a:srgbClr val="000000"/>
                    </a:solidFill>
                    <a:latin typeface="Arial"/>
                    <a:ea typeface="Arial"/>
                    <a:cs typeface="Arial"/>
                  </a:rPr>
                  <a:t>CLP/hectolitro</a:t>
                </a:r>
              </a:p>
            </c:rich>
          </c:tx>
          <c:layout>
            <c:manualLayout>
              <c:xMode val="factor"/>
              <c:yMode val="factor"/>
              <c:x val="-0.01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50419475"/>
        <c:crossesAt val="1"/>
        <c:crossBetween val="between"/>
        <c:dispUnits/>
      </c:valAx>
      <c:spPr>
        <a:solidFill>
          <a:srgbClr val="FFFFFF"/>
        </a:solidFill>
        <a:ln w="3175">
          <a:noFill/>
        </a:ln>
      </c:spPr>
    </c:plotArea>
    <c:legend>
      <c:legendPos val="b"/>
      <c:layout>
        <c:manualLayout>
          <c:xMode val="edge"/>
          <c:yMode val="edge"/>
          <c:x val="0.10675"/>
          <c:y val="0.798"/>
          <c:w val="0.84575"/>
          <c:h val="0.054"/>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19734151"/>
        <c:axId val="43389632"/>
      </c:lineChart>
      <c:catAx>
        <c:axId val="19734151"/>
        <c:scaling>
          <c:orientation val="minMax"/>
        </c:scaling>
        <c:axPos val="b"/>
        <c:delete val="0"/>
        <c:numFmt formatCode="General" sourceLinked="1"/>
        <c:majorTickMark val="out"/>
        <c:minorTickMark val="none"/>
        <c:tickLblPos val="nextTo"/>
        <c:spPr>
          <a:ln w="3175">
            <a:solidFill>
              <a:srgbClr val="808080"/>
            </a:solidFill>
          </a:ln>
        </c:spPr>
        <c:crossAx val="43389632"/>
        <c:crosses val="autoZero"/>
        <c:auto val="1"/>
        <c:lblOffset val="100"/>
        <c:tickLblSkip val="1"/>
        <c:noMultiLvlLbl val="0"/>
      </c:catAx>
      <c:valAx>
        <c:axId val="43389632"/>
        <c:scaling>
          <c:orientation val="minMax"/>
          <c:min val="40"/>
        </c:scaling>
        <c:axPos val="l"/>
        <c:title>
          <c:tx>
            <c:rich>
              <a:bodyPr vert="horz" rot="-5400000" anchor="ctr"/>
              <a:lstStyle/>
              <a:p>
                <a:pPr algn="ctr">
                  <a:defRPr/>
                </a:pPr>
                <a:r>
                  <a:rPr lang="en-US" cap="none" sz="1000" b="1" i="0" u="none" baseline="0">
                    <a:solidFill>
                      <a:srgbClr val="000000"/>
                    </a:solidFill>
                  </a:rPr>
                  <a:t>Millones USD</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73415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a:t>
            </a:r>
            <a:r>
              <a:rPr lang="en-US" cap="none" sz="1000" b="1" i="0" u="none" baseline="0">
                <a:solidFill>
                  <a:srgbClr val="000000"/>
                </a:solidFill>
              </a:rPr>
              <a:t>(dólares por litro)</a:t>
            </a:r>
          </a:p>
        </c:rich>
      </c:tx>
      <c:layout>
        <c:manualLayout>
          <c:xMode val="factor"/>
          <c:yMode val="factor"/>
          <c:x val="-0.00325"/>
          <c:y val="-0.023"/>
        </c:manualLayout>
      </c:layout>
      <c:spPr>
        <a:noFill/>
        <a:ln w="3175">
          <a:noFill/>
        </a:ln>
      </c:spPr>
    </c:title>
    <c:plotArea>
      <c:layout>
        <c:manualLayout>
          <c:xMode val="edge"/>
          <c:yMode val="edge"/>
          <c:x val="0.026"/>
          <c:y val="0.151"/>
          <c:w val="0.91825"/>
          <c:h val="0.8135"/>
        </c:manualLayout>
      </c:layout>
      <c:lineChart>
        <c:grouping val="standard"/>
        <c:varyColors val="0"/>
        <c:ser>
          <c:idx val="0"/>
          <c:order val="0"/>
          <c:tx>
            <c:strRef>
              <c:f>'Gráficos_Vino_ DO'!$U$17</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54962369"/>
        <c:axId val="24899274"/>
      </c:lineChart>
      <c:catAx>
        <c:axId val="54962369"/>
        <c:scaling>
          <c:orientation val="minMax"/>
        </c:scaling>
        <c:axPos val="b"/>
        <c:delete val="0"/>
        <c:numFmt formatCode="General" sourceLinked="1"/>
        <c:majorTickMark val="out"/>
        <c:minorTickMark val="none"/>
        <c:tickLblPos val="nextTo"/>
        <c:spPr>
          <a:ln w="3175">
            <a:solidFill>
              <a:srgbClr val="808080"/>
            </a:solidFill>
          </a:ln>
        </c:spPr>
        <c:crossAx val="24899274"/>
        <c:crosses val="autoZero"/>
        <c:auto val="1"/>
        <c:lblOffset val="100"/>
        <c:tickLblSkip val="1"/>
        <c:noMultiLvlLbl val="0"/>
      </c:catAx>
      <c:valAx>
        <c:axId val="24899274"/>
        <c:scaling>
          <c:orientation val="minMax"/>
          <c:min val="2.8"/>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96236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a:t>
            </a:r>
            <a:r>
              <a:rPr lang="en-US" cap="none" sz="1000" b="1" i="0" u="none" baseline="0">
                <a:solidFill>
                  <a:srgbClr val="000000"/>
                </a:solidFill>
              </a:rPr>
              <a:t>(en pesos por litro)</a:t>
            </a:r>
          </a:p>
        </c:rich>
      </c:tx>
      <c:layout>
        <c:manualLayout>
          <c:xMode val="factor"/>
          <c:yMode val="factor"/>
          <c:x val="-0.0525"/>
          <c:y val="-0.04"/>
        </c:manualLayout>
      </c:layout>
      <c:spPr>
        <a:noFill/>
        <a:ln w="3175">
          <a:noFill/>
        </a:ln>
      </c:spPr>
    </c:title>
    <c:plotArea>
      <c:layout>
        <c:manualLayout>
          <c:xMode val="edge"/>
          <c:yMode val="edge"/>
          <c:x val="0.026"/>
          <c:y val="0.13725"/>
          <c:w val="0.874"/>
          <c:h val="0.833"/>
        </c:manualLayout>
      </c:layout>
      <c:lineChart>
        <c:grouping val="standard"/>
        <c:varyColors val="0"/>
        <c:ser>
          <c:idx val="0"/>
          <c:order val="0"/>
          <c:tx>
            <c:strRef>
              <c:f>'Gráficos_Vino_ DO'!$U$25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22766875"/>
        <c:axId val="3575284"/>
      </c:lineChart>
      <c:catAx>
        <c:axId val="22766875"/>
        <c:scaling>
          <c:orientation val="minMax"/>
        </c:scaling>
        <c:axPos val="b"/>
        <c:delete val="0"/>
        <c:numFmt formatCode="#,##0" sourceLinked="0"/>
        <c:majorTickMark val="out"/>
        <c:minorTickMark val="none"/>
        <c:tickLblPos val="nextTo"/>
        <c:spPr>
          <a:ln w="3175">
            <a:solidFill>
              <a:srgbClr val="808080"/>
            </a:solidFill>
          </a:ln>
        </c:spPr>
        <c:crossAx val="3575284"/>
        <c:crosses val="autoZero"/>
        <c:auto val="1"/>
        <c:lblOffset val="100"/>
        <c:tickLblSkip val="1"/>
        <c:noMultiLvlLbl val="0"/>
      </c:catAx>
      <c:valAx>
        <c:axId val="3575284"/>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76687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a:t>
            </a:r>
          </a:p>
        </c:rich>
      </c:tx>
      <c:layout>
        <c:manualLayout>
          <c:xMode val="factor"/>
          <c:yMode val="factor"/>
          <c:x val="-0.00325"/>
          <c:y val="-0.0105"/>
        </c:manualLayout>
      </c:layout>
      <c:spPr>
        <a:noFill/>
        <a:ln w="3175">
          <a:noFill/>
        </a:ln>
      </c:spPr>
    </c:title>
    <c:plotArea>
      <c:layout>
        <c:manualLayout>
          <c:xMode val="edge"/>
          <c:yMode val="edge"/>
          <c:x val="0.01"/>
          <c:y val="0.12375"/>
          <c:w val="0.9595"/>
          <c:h val="0.82725"/>
        </c:manualLayout>
      </c:layout>
      <c:lineChart>
        <c:grouping val="standard"/>
        <c:varyColors val="0"/>
        <c:ser>
          <c:idx val="0"/>
          <c:order val="0"/>
          <c:tx>
            <c:strRef>
              <c:f>Gráficos_Vino_Granel!$P$4</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32177557"/>
        <c:axId val="21162558"/>
      </c:lineChart>
      <c:catAx>
        <c:axId val="32177557"/>
        <c:scaling>
          <c:orientation val="minMax"/>
        </c:scaling>
        <c:axPos val="b"/>
        <c:delete val="0"/>
        <c:numFmt formatCode="General" sourceLinked="1"/>
        <c:majorTickMark val="out"/>
        <c:minorTickMark val="none"/>
        <c:tickLblPos val="nextTo"/>
        <c:spPr>
          <a:ln w="3175">
            <a:solidFill>
              <a:srgbClr val="808080"/>
            </a:solidFill>
          </a:ln>
        </c:spPr>
        <c:crossAx val="21162558"/>
        <c:crosses val="autoZero"/>
        <c:auto val="1"/>
        <c:lblOffset val="100"/>
        <c:tickLblSkip val="1"/>
        <c:noMultiLvlLbl val="0"/>
      </c:catAx>
      <c:valAx>
        <c:axId val="21162558"/>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217755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56245295"/>
        <c:axId val="36445608"/>
      </c:lineChart>
      <c:catAx>
        <c:axId val="56245295"/>
        <c:scaling>
          <c:orientation val="minMax"/>
        </c:scaling>
        <c:axPos val="b"/>
        <c:delete val="0"/>
        <c:numFmt formatCode="General" sourceLinked="1"/>
        <c:majorTickMark val="out"/>
        <c:minorTickMark val="none"/>
        <c:tickLblPos val="nextTo"/>
        <c:spPr>
          <a:ln w="3175">
            <a:solidFill>
              <a:srgbClr val="808080"/>
            </a:solidFill>
          </a:ln>
        </c:spPr>
        <c:crossAx val="36445608"/>
        <c:crosses val="autoZero"/>
        <c:auto val="1"/>
        <c:lblOffset val="100"/>
        <c:tickLblSkip val="1"/>
        <c:noMultiLvlLbl val="0"/>
      </c:catAx>
      <c:valAx>
        <c:axId val="36445608"/>
        <c:scaling>
          <c:orientation val="minMax"/>
          <c:min val="10"/>
        </c:scaling>
        <c:axPos val="l"/>
        <c:title>
          <c:tx>
            <c:rich>
              <a:bodyPr vert="horz" rot="-5400000" anchor="ctr"/>
              <a:lstStyle/>
              <a:p>
                <a:pPr algn="ctr">
                  <a:defRPr/>
                </a:pPr>
                <a:r>
                  <a:rPr lang="en-US" cap="none" sz="900" b="1" i="0" u="none" baseline="0">
                    <a:solidFill>
                      <a:srgbClr val="000000"/>
                    </a:solidFill>
                  </a:rPr>
                  <a:t>Millones USD</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624529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 por litro)</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59575017"/>
        <c:axId val="66413106"/>
      </c:lineChart>
      <c:catAx>
        <c:axId val="59575017"/>
        <c:scaling>
          <c:orientation val="minMax"/>
        </c:scaling>
        <c:axPos val="b"/>
        <c:delete val="0"/>
        <c:numFmt formatCode="General" sourceLinked="1"/>
        <c:majorTickMark val="out"/>
        <c:minorTickMark val="none"/>
        <c:tickLblPos val="nextTo"/>
        <c:spPr>
          <a:ln w="3175">
            <a:solidFill>
              <a:srgbClr val="808080"/>
            </a:solidFill>
          </a:ln>
        </c:spPr>
        <c:crossAx val="66413106"/>
        <c:crosses val="autoZero"/>
        <c:auto val="1"/>
        <c:lblOffset val="100"/>
        <c:tickLblSkip val="1"/>
        <c:noMultiLvlLbl val="0"/>
      </c:catAx>
      <c:valAx>
        <c:axId val="66413106"/>
        <c:scaling>
          <c:orientation val="minMax"/>
          <c:min val="0.5"/>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57501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 por litro)</a:t>
            </a:r>
          </a:p>
        </c:rich>
      </c:tx>
      <c:layout>
        <c:manualLayout>
          <c:xMode val="factor"/>
          <c:yMode val="factor"/>
          <c:x val="-0.0032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60847043"/>
        <c:axId val="10752476"/>
      </c:lineChart>
      <c:catAx>
        <c:axId val="60847043"/>
        <c:scaling>
          <c:orientation val="minMax"/>
        </c:scaling>
        <c:axPos val="b"/>
        <c:delete val="0"/>
        <c:numFmt formatCode="General" sourceLinked="1"/>
        <c:majorTickMark val="out"/>
        <c:minorTickMark val="none"/>
        <c:tickLblPos val="nextTo"/>
        <c:spPr>
          <a:ln w="3175">
            <a:solidFill>
              <a:srgbClr val="808080"/>
            </a:solidFill>
          </a:ln>
        </c:spPr>
        <c:crossAx val="10752476"/>
        <c:crosses val="autoZero"/>
        <c:auto val="1"/>
        <c:lblOffset val="100"/>
        <c:tickLblSkip val="1"/>
        <c:noMultiLvlLbl val="0"/>
      </c:catAx>
      <c:valAx>
        <c:axId val="10752476"/>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84704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29663421"/>
        <c:axId val="65644198"/>
      </c:lineChart>
      <c:catAx>
        <c:axId val="29663421"/>
        <c:scaling>
          <c:orientation val="minMax"/>
        </c:scaling>
        <c:axPos val="b"/>
        <c:delete val="0"/>
        <c:numFmt formatCode="General" sourceLinked="1"/>
        <c:majorTickMark val="out"/>
        <c:minorTickMark val="none"/>
        <c:tickLblPos val="nextTo"/>
        <c:spPr>
          <a:ln w="3175">
            <a:solidFill>
              <a:srgbClr val="808080"/>
            </a:solidFill>
          </a:ln>
        </c:spPr>
        <c:crossAx val="65644198"/>
        <c:crosses val="autoZero"/>
        <c:auto val="1"/>
        <c:lblOffset val="100"/>
        <c:tickLblSkip val="1"/>
        <c:noMultiLvlLbl val="0"/>
      </c:catAx>
      <c:valAx>
        <c:axId val="65644198"/>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966342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6</xdr:col>
      <xdr:colOff>781050</xdr:colOff>
      <xdr:row>16</xdr:row>
      <xdr:rowOff>19050</xdr:rowOff>
    </xdr:to>
    <xdr:graphicFrame>
      <xdr:nvGraphicFramePr>
        <xdr:cNvPr id="1" name="4 Gráfico"/>
        <xdr:cNvGraphicFramePr/>
      </xdr:nvGraphicFramePr>
      <xdr:xfrm>
        <a:off x="9525"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19050</xdr:rowOff>
    </xdr:from>
    <xdr:to>
      <xdr:col>6</xdr:col>
      <xdr:colOff>809625</xdr:colOff>
      <xdr:row>32</xdr:row>
      <xdr:rowOff>123825</xdr:rowOff>
    </xdr:to>
    <xdr:graphicFrame>
      <xdr:nvGraphicFramePr>
        <xdr:cNvPr id="2" name="6 Gráfico"/>
        <xdr:cNvGraphicFramePr/>
      </xdr:nvGraphicFramePr>
      <xdr:xfrm>
        <a:off x="0" y="3095625"/>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85725</xdr:rowOff>
    </xdr:from>
    <xdr:to>
      <xdr:col>6</xdr:col>
      <xdr:colOff>828675</xdr:colOff>
      <xdr:row>48</xdr:row>
      <xdr:rowOff>142875</xdr:rowOff>
    </xdr:to>
    <xdr:graphicFrame>
      <xdr:nvGraphicFramePr>
        <xdr:cNvPr id="3" name="11 Gráfico"/>
        <xdr:cNvGraphicFramePr/>
      </xdr:nvGraphicFramePr>
      <xdr:xfrm>
        <a:off x="0" y="605790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49</xdr:row>
      <xdr:rowOff>114300</xdr:rowOff>
    </xdr:from>
    <xdr:to>
      <xdr:col>6</xdr:col>
      <xdr:colOff>828675</xdr:colOff>
      <xdr:row>64</xdr:row>
      <xdr:rowOff>142875</xdr:rowOff>
    </xdr:to>
    <xdr:graphicFrame>
      <xdr:nvGraphicFramePr>
        <xdr:cNvPr id="4" name="13 Gráfico"/>
        <xdr:cNvGraphicFramePr/>
      </xdr:nvGraphicFramePr>
      <xdr:xfrm>
        <a:off x="0" y="8982075"/>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104775</xdr:rowOff>
    </xdr:from>
    <xdr:to>
      <xdr:col>7</xdr:col>
      <xdr:colOff>38100</xdr:colOff>
      <xdr:row>65</xdr:row>
      <xdr:rowOff>104775</xdr:rowOff>
    </xdr:to>
    <xdr:graphicFrame>
      <xdr:nvGraphicFramePr>
        <xdr:cNvPr id="4" name="14 Gráfico"/>
        <xdr:cNvGraphicFramePr/>
      </xdr:nvGraphicFramePr>
      <xdr:xfrm>
        <a:off x="57150" y="91630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0.947</cdr:y>
    </cdr:from>
    <cdr:to>
      <cdr:x>0.94475</cdr:x>
      <cdr:y>1</cdr:y>
    </cdr:to>
    <cdr:sp>
      <cdr:nvSpPr>
        <cdr:cNvPr id="1" name="1 CuadroTexto"/>
        <cdr:cNvSpPr txBox="1">
          <a:spLocks noChangeArrowheads="1"/>
        </cdr:cNvSpPr>
      </cdr:nvSpPr>
      <cdr:spPr>
        <a:xfrm>
          <a:off x="-19049" y="3000375"/>
          <a:ext cx="5495925"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57150</xdr:rowOff>
    </xdr:from>
    <xdr:to>
      <xdr:col>1</xdr:col>
      <xdr:colOff>476250</xdr:colOff>
      <xdr:row>52</xdr:row>
      <xdr:rowOff>123825</xdr:rowOff>
    </xdr:to>
    <xdr:pic>
      <xdr:nvPicPr>
        <xdr:cNvPr id="1" name="Picture 41" descr="pie"/>
        <xdr:cNvPicPr preferRelativeResize="1">
          <a:picLocks noChangeAspect="1"/>
        </xdr:cNvPicPr>
      </xdr:nvPicPr>
      <xdr:blipFill>
        <a:blip r:embed="rId1"/>
        <a:stretch>
          <a:fillRect/>
        </a:stretch>
      </xdr:blipFill>
      <xdr:spPr>
        <a:xfrm>
          <a:off x="0" y="101631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0.925</cdr:y>
    </cdr:from>
    <cdr:to>
      <cdr:x>0.949</cdr:x>
      <cdr:y>0.985</cdr:y>
    </cdr:to>
    <cdr:sp>
      <cdr:nvSpPr>
        <cdr:cNvPr id="1" name="1 CuadroTexto"/>
        <cdr:cNvSpPr txBox="1">
          <a:spLocks noChangeArrowheads="1"/>
        </cdr:cNvSpPr>
      </cdr:nvSpPr>
      <cdr:spPr>
        <a:xfrm>
          <a:off x="-28574" y="2876550"/>
          <a:ext cx="55816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6</xdr:col>
      <xdr:colOff>809625</xdr:colOff>
      <xdr:row>18</xdr:row>
      <xdr:rowOff>76200</xdr:rowOff>
    </xdr:to>
    <xdr:graphicFrame>
      <xdr:nvGraphicFramePr>
        <xdr:cNvPr id="1" name="1 Gráfico"/>
        <xdr:cNvGraphicFramePr/>
      </xdr:nvGraphicFramePr>
      <xdr:xfrm>
        <a:off x="47625" y="16192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171450</xdr:rowOff>
    </xdr:from>
    <xdr:to>
      <xdr:col>3</xdr:col>
      <xdr:colOff>2000250</xdr:colOff>
      <xdr:row>46</xdr:row>
      <xdr:rowOff>95250</xdr:rowOff>
    </xdr:to>
    <xdr:sp>
      <xdr:nvSpPr>
        <xdr:cNvPr id="1" name="1 CuadroTexto"/>
        <xdr:cNvSpPr txBox="1">
          <a:spLocks noChangeArrowheads="1"/>
        </xdr:cNvSpPr>
      </xdr:nvSpPr>
      <xdr:spPr>
        <a:xfrm flipH="1">
          <a:off x="0" y="171450"/>
          <a:ext cx="8058150" cy="8801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INFORME DE AVANCE VENDIMIA 2013 REGIÓN DEL BÍO BÍO
</a:t>
          </a:r>
          <a:r>
            <a:rPr lang="en-US" cap="none" sz="1100" b="1" i="0" u="none" baseline="0">
              <a:solidFill>
                <a:srgbClr val="000000"/>
              </a:solidFill>
              <a:latin typeface="Calibri"/>
              <a:ea typeface="Calibri"/>
              <a:cs typeface="Calibri"/>
            </a:rPr>
            <a:t>Al 4 de abril de 2013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I Situación actual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Existe cierto descontento entre los productores, debido a la baja del precio ofrecido por los poderes</a:t>
          </a:r>
          <a:r>
            <a:rPr lang="en-US" cap="none" sz="1100" b="0" i="0" u="none" baseline="0">
              <a:solidFill>
                <a:srgbClr val="000000"/>
              </a:solidFill>
              <a:latin typeface="Calibri"/>
              <a:ea typeface="Calibri"/>
              <a:cs typeface="Calibri"/>
            </a:rPr>
            <a:t> compradores con relación al año anterior. Según se afirma, en algunos casos los precios actuales no permiten cubrir </a:t>
          </a:r>
          <a:r>
            <a:rPr lang="en-US" cap="none" sz="1100" b="0" i="0" u="none" baseline="0">
              <a:solidFill>
                <a:srgbClr val="000000"/>
              </a:solidFill>
              <a:latin typeface="Calibri"/>
              <a:ea typeface="Calibri"/>
              <a:cs typeface="Calibri"/>
            </a:rPr>
            <a:t>los costos de producción, que han seguido aumentando.</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Además, se detecta falta  de mano de obra para realizar la vendimia, debido al éxodo hacia otras faenas, como la construcción y la recolección de mosqueta. Los más jóvenes estarían emigrando  hacia otras regiones, principalmente del norte.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mayoría de los productores que elaboraron vino en la temporada pasada quedaron con </a:t>
          </a:r>
          <a:r>
            <a:rPr lang="en-US" cap="none" sz="1100" b="0" i="1" u="none" baseline="0">
              <a:solidFill>
                <a:srgbClr val="000000"/>
              </a:solidFill>
              <a:latin typeface="Calibri"/>
              <a:ea typeface="Calibri"/>
              <a:cs typeface="Calibri"/>
            </a:rPr>
            <a:t>stock</a:t>
          </a:r>
          <a:r>
            <a:rPr lang="en-US" cap="none" sz="1100" b="0" i="0" u="none" baseline="0">
              <a:solidFill>
                <a:srgbClr val="000000"/>
              </a:solidFill>
              <a:latin typeface="Calibri"/>
              <a:ea typeface="Calibri"/>
              <a:cs typeface="Calibri"/>
            </a:rPr>
            <a:t>, debido a la escasa demanda y bajos precios, no alcanzando a cubrir el costo de elaboración. Esta situación les obliga a vender parte de su producción en condiciones desventajosas, por la menor disponibilidad de vasija.
</a:t>
          </a:r>
          <a:r>
            <a:rPr lang="en-US" cap="none" sz="1100" b="0" i="0" u="none" baseline="0">
              <a:solidFill>
                <a:srgbClr val="000000"/>
              </a:solidFill>
              <a:latin typeface="Calibri"/>
              <a:ea typeface="Calibri"/>
              <a:cs typeface="Calibri"/>
            </a:rPr>
            <a:t>Finalmente, cabe mencio</a:t>
          </a:r>
          <a:r>
            <a:rPr lang="en-US" cap="none" sz="1100" b="0" i="0" u="none" baseline="0">
              <a:solidFill>
                <a:srgbClr val="000000"/>
              </a:solidFill>
              <a:latin typeface="Calibri"/>
              <a:ea typeface="Calibri"/>
              <a:cs typeface="Calibri"/>
            </a:rPr>
            <a:t>nar que hay algunos </a:t>
          </a:r>
          <a:r>
            <a:rPr lang="en-US" cap="none" sz="1100" b="0" i="0" u="none" baseline="0">
              <a:solidFill>
                <a:srgbClr val="000000"/>
              </a:solidFill>
              <a:latin typeface="Calibri"/>
              <a:ea typeface="Calibri"/>
              <a:cs typeface="Calibri"/>
            </a:rPr>
            <a:t>productores que están solicitando apoyo a los parlamentarios de la zona para que la Fiscalía Nacional Económica verifique  si existe colusión entre los poderes compradores para la fijación de  precios.</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 Avance de la vendimia</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avance de la vendimia de las variedades Corinto y  Moscatel de Alejandría se estima entre  35% y 40%. En el caso de la cepa País, el avance es de sólo 7%, debido a que está atrasada alrededor de diez días con relación a un año normal. La cosecha se inició el 25 de marzo y las causas del retraso  fueron las  lluvias tardías en primavera y verano y  una mayor fertilización nitrogenada, que  incrementó el vigor y frondosidad de la planta, lo que  impide el ingreso de los rayos solares, retrasando la madurez y la concentración de azúcares (grado alcohólico). En todo caso se estima que el grado alcohólico será inferior al de la temporada pasada.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a:t>
          </a:r>
          <a:r>
            <a:rPr lang="en-US" cap="none" sz="1100" b="1" i="0" u="none" baseline="0">
              <a:solidFill>
                <a:srgbClr val="000000"/>
              </a:solidFill>
              <a:latin typeface="Calibri"/>
              <a:ea typeface="Calibri"/>
              <a:cs typeface="Calibri"/>
            </a:rPr>
            <a:t>viñas de uva País  </a:t>
          </a:r>
          <a:r>
            <a:rPr lang="en-US" cap="none" sz="1100" b="0" i="0" u="none" baseline="0">
              <a:solidFill>
                <a:srgbClr val="000000"/>
              </a:solidFill>
              <a:latin typeface="Calibri"/>
              <a:ea typeface="Calibri"/>
              <a:cs typeface="Calibri"/>
            </a:rPr>
            <a:t>se observan con una menor carga de racimos por planta y de menor calidad que en la temporada pasada, producto de las heladas, lluvia en pleno período de floración y enfermedades fungosas, principalmente oídio. Las expectativas de rendimientos son inferiores  en 30%,  aproximadamente, respecto a la temporada anterior, que se caracterizó por altos rendimientos.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la mayoría de las </a:t>
          </a:r>
          <a:r>
            <a:rPr lang="en-US" cap="none" sz="1100" b="1" i="0" u="none" baseline="0">
              <a:solidFill>
                <a:srgbClr val="000000"/>
              </a:solidFill>
              <a:latin typeface="Calibri"/>
              <a:ea typeface="Calibri"/>
              <a:cs typeface="Calibri"/>
            </a:rPr>
            <a:t>viñas de uva Moscatel de Alejandría  </a:t>
          </a:r>
          <a:r>
            <a:rPr lang="en-US" cap="none" sz="1100" b="0" i="0" u="none" baseline="0">
              <a:solidFill>
                <a:srgbClr val="000000"/>
              </a:solidFill>
              <a:latin typeface="Calibri"/>
              <a:ea typeface="Calibri"/>
              <a:cs typeface="Calibri"/>
            </a:rPr>
            <a:t>se observa una menor cantidad de racimos por planta, menor calibre y calidad de uva, ya que  también se vieron afectadas por heladas, especialmente en los sectores más bajos. Hay  menor presencia de oídio, debido a que la  mayoría de ellas se encuentra en sectores de lomas. Se estima  una  baja en la productividad de alrededor de 25%.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a:t>
          </a:r>
          <a:r>
            <a:rPr lang="en-US" cap="none" sz="1100" b="1" i="0" u="none" baseline="0">
              <a:solidFill>
                <a:srgbClr val="000000"/>
              </a:solidFill>
              <a:latin typeface="Calibri"/>
              <a:ea typeface="Calibri"/>
              <a:cs typeface="Calibri"/>
            </a:rPr>
            <a:t>viñas de cepas finas </a:t>
          </a:r>
          <a:r>
            <a:rPr lang="en-US" cap="none" sz="1100" b="0" i="0" u="none" baseline="0">
              <a:solidFill>
                <a:srgbClr val="000000"/>
              </a:solidFill>
              <a:latin typeface="Calibri"/>
              <a:ea typeface="Calibri"/>
              <a:cs typeface="Calibri"/>
            </a:rPr>
            <a:t>se aprecian bien en su desarrollo,  con buen estado sanitario, ya que se realizó un adecuado  control preventivo de enfermedades fungosas,  no  obstante  que  las lluvias tardías y las altas temperaturas  facilitaron una mayor proliferación de ellas. 
</a:t>
          </a:r>
          <a:r>
            <a:rPr lang="en-US" cap="none" sz="1100" b="0" i="0" u="none" baseline="0">
              <a:solidFill>
                <a:srgbClr val="000000"/>
              </a:solidFill>
              <a:latin typeface="Calibri"/>
              <a:ea typeface="Calibri"/>
              <a:cs typeface="Calibri"/>
            </a:rPr>
            <a:t> La vendimia  está atrasada alrededor de 10 a 15 días en relación con un año normal,</a:t>
          </a:r>
          <a:r>
            <a:rPr lang="en-US" cap="none" sz="1100" b="0" i="0" u="none" baseline="0">
              <a:solidFill>
                <a:srgbClr val="000000"/>
              </a:solidFill>
              <a:latin typeface="Calibri"/>
              <a:ea typeface="Calibri"/>
              <a:cs typeface="Calibri"/>
            </a:rPr>
            <a:t> y se</a:t>
          </a:r>
          <a:r>
            <a:rPr lang="en-US" cap="none" sz="1100" b="0" i="0" u="none" baseline="0">
              <a:solidFill>
                <a:srgbClr val="000000"/>
              </a:solidFill>
              <a:latin typeface="Calibri"/>
              <a:ea typeface="Calibri"/>
              <a:cs typeface="Calibri"/>
            </a:rPr>
            <a:t> concentrará en un período más corto. Se esperan rendimientos muy similares a los buenos rendimientos de la temporada pasada, con buen calibre, calidad de la uva y grado alcohólico, el cual está sujeto  a los requerimientos de  las empresas compradoras.</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mayoría de los productores de cepas finas ya tienen asegurada la comercialización, debido a que han firmado contrato con empresas vitivinícolas de la zona central y cuentan con un precio mínimo garantizado, dependiendo de la calidad de la uva. Los productores que no realizaron contrato se encuentran en una situación más complicada, ya que actualmente el precio que están ofreciendo las empresas es inferior y  prácticamente no están realizando contratos de compra.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primera  vez se  realizará una vendimia con máquina cosechadora de uvas en la provincia de Ñuble,  incentivada  por la necesidad de  cosechar  oportunamente,  la  escasez de mano de obra y el menor  costo de cosecha que eso significa.</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Comercialización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esta temporada ha habido una exigencia </a:t>
          </a:r>
          <a:r>
            <a:rPr lang="en-US" cap="none" sz="1100" b="0" i="0" u="none" baseline="0">
              <a:solidFill>
                <a:srgbClr val="000000"/>
              </a:solidFill>
              <a:latin typeface="Calibri"/>
              <a:ea typeface="Calibri"/>
              <a:cs typeface="Calibri"/>
            </a:rPr>
            <a:t>mayor </a:t>
          </a:r>
          <a:r>
            <a:rPr lang="en-US" cap="none" sz="1100" b="0" i="0" u="none" baseline="0">
              <a:solidFill>
                <a:srgbClr val="000000"/>
              </a:solidFill>
              <a:latin typeface="Calibri"/>
              <a:ea typeface="Calibri"/>
              <a:cs typeface="Calibri"/>
            </a:rPr>
            <a:t>en cuanto a grado alcohólico, así como también una menor demanda y competencia por parte de las viñas  y corredores de la zona centro norte. Esto se expresa en una disminución del número de poderes compradores y centros de acopio en la región, los que, además, abrieron tarde con relación a las temporadas anteriores.</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precios mínimos garantizados por los poderes compradores</a:t>
          </a:r>
          <a:r>
            <a:rPr lang="en-US" cap="none" sz="1100" b="0" i="0" u="none" baseline="0">
              <a:solidFill>
                <a:srgbClr val="000000"/>
              </a:solidFill>
              <a:latin typeface="Calibri"/>
              <a:ea typeface="Calibri"/>
              <a:cs typeface="Calibri"/>
            </a:rPr>
            <a:t> que están operando en esta región se especifican en el cuadro 11. Sin embargo, cabe mencionar que, e</a:t>
          </a:r>
          <a:r>
            <a:rPr lang="en-US" cap="none" sz="1100" b="0" i="0" u="none" baseline="0">
              <a:solidFill>
                <a:srgbClr val="000000"/>
              </a:solidFill>
              <a:latin typeface="Calibri"/>
              <a:ea typeface="Calibri"/>
              <a:cs typeface="Calibri"/>
            </a:rPr>
            <a:t>n el caso de las variedades de cepas finas, actualmente las empresas sólo están comprando a los productores con contrato, situación que preocupa a los productores, ya que no tienen dónde comercializar su uva.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104775</xdr:rowOff>
    </xdr:from>
    <xdr:to>
      <xdr:col>10</xdr:col>
      <xdr:colOff>771525</xdr:colOff>
      <xdr:row>18</xdr:row>
      <xdr:rowOff>114300</xdr:rowOff>
    </xdr:to>
    <xdr:sp>
      <xdr:nvSpPr>
        <xdr:cNvPr id="1" name="1 CuadroTexto"/>
        <xdr:cNvSpPr txBox="1">
          <a:spLocks noChangeArrowheads="1"/>
        </xdr:cNvSpPr>
      </xdr:nvSpPr>
      <xdr:spPr>
        <a:xfrm>
          <a:off x="38100" y="2552700"/>
          <a:ext cx="9458325" cy="504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0.99775</cdr:y>
    </cdr:to>
    <cdr:sp>
      <cdr:nvSpPr>
        <cdr:cNvPr id="1" name="1 Rectángulo redondeado"/>
        <cdr:cNvSpPr>
          <a:spLocks/>
        </cdr:cNvSpPr>
      </cdr:nvSpPr>
      <cdr:spPr>
        <a:xfrm>
          <a:off x="76200" y="3048000"/>
          <a:ext cx="1371600" cy="304800"/>
        </a:xfrm>
        <a:prstGeom prst="roundRect">
          <a:avLst/>
        </a:prstGeom>
        <a:noFill/>
        <a:ln w="25400" cmpd="sng">
          <a:noFill/>
        </a:ln>
      </cdr:spPr>
      <cdr:txBody>
        <a:bodyPr vertOverflow="clip" wrap="square"/>
        <a:p>
          <a:pPr algn="l">
            <a:defRPr/>
          </a:pPr>
          <a:r>
            <a:rPr lang="en-US" cap="none" sz="1100" b="0" i="1" u="none" baseline="0">
              <a:solidFill>
                <a:srgbClr val="000000"/>
              </a:solidFill>
            </a:rPr>
            <a:t>Fuente</a:t>
          </a:r>
          <a:r>
            <a:rPr lang="en-US" cap="none" sz="1100" b="0" i="0" u="none" baseline="0">
              <a:solidFill>
                <a:srgbClr val="000000"/>
              </a:solidFill>
            </a:rPr>
            <a:t>: SAG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cdr:y>
    </cdr:from>
    <cdr:to>
      <cdr:x>-0.01</cdr:x>
      <cdr:y>0.9395</cdr:y>
    </cdr:to>
    <cdr:sp>
      <cdr:nvSpPr>
        <cdr:cNvPr id="1" name="1 Rectángulo redondeado"/>
        <cdr:cNvSpPr>
          <a:spLocks/>
        </cdr:cNvSpPr>
      </cdr:nvSpPr>
      <cdr:spPr>
        <a:xfrm>
          <a:off x="-47624" y="3371850"/>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dr:relSizeAnchor xmlns:cdr="http://schemas.openxmlformats.org/drawingml/2006/chartDrawing">
    <cdr:from>
      <cdr:x>-0.008</cdr:x>
      <cdr:y>0.95175</cdr:y>
    </cdr:from>
    <cdr:to>
      <cdr:x>0.909</cdr:x>
      <cdr:y>1</cdr:y>
    </cdr:to>
    <cdr:sp>
      <cdr:nvSpPr>
        <cdr:cNvPr id="2" name="2 CuadroTexto"/>
        <cdr:cNvSpPr txBox="1">
          <a:spLocks noChangeArrowheads="1"/>
        </cdr:cNvSpPr>
      </cdr:nvSpPr>
      <cdr:spPr>
        <a:xfrm>
          <a:off x="-38099" y="3419475"/>
          <a:ext cx="4686300" cy="2286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 con información del SAG</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6232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20</xdr:row>
      <xdr:rowOff>104775</xdr:rowOff>
    </xdr:from>
    <xdr:to>
      <xdr:col>6</xdr:col>
      <xdr:colOff>542925</xdr:colOff>
      <xdr:row>39</xdr:row>
      <xdr:rowOff>0</xdr:rowOff>
    </xdr:to>
    <xdr:graphicFrame>
      <xdr:nvGraphicFramePr>
        <xdr:cNvPr id="2" name="3 Gráfico"/>
        <xdr:cNvGraphicFramePr/>
      </xdr:nvGraphicFramePr>
      <xdr:xfrm>
        <a:off x="285750" y="3733800"/>
        <a:ext cx="5114925" cy="360045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0.888</cdr:y>
    </cdr:from>
    <cdr:to>
      <cdr:x>0.98475</cdr:x>
      <cdr:y>0.98875</cdr:y>
    </cdr:to>
    <cdr:sp>
      <cdr:nvSpPr>
        <cdr:cNvPr id="1" name="1 Rectángulo redondeado"/>
        <cdr:cNvSpPr>
          <a:spLocks/>
        </cdr:cNvSpPr>
      </cdr:nvSpPr>
      <cdr:spPr>
        <a:xfrm>
          <a:off x="66675" y="3676650"/>
          <a:ext cx="5724525" cy="419100"/>
        </a:xfrm>
        <a:prstGeom prst="roundRect">
          <a:avLst/>
        </a:prstGeom>
        <a:noFill/>
        <a:ln w="25400"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antecedentes propios, del Banco Central de Chile y de la Bolsa de Comercio de Mendoza.</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xdr:row>
      <xdr:rowOff>19050</xdr:rowOff>
    </xdr:from>
    <xdr:to>
      <xdr:col>7</xdr:col>
      <xdr:colOff>828675</xdr:colOff>
      <xdr:row>24</xdr:row>
      <xdr:rowOff>180975</xdr:rowOff>
    </xdr:to>
    <xdr:graphicFrame>
      <xdr:nvGraphicFramePr>
        <xdr:cNvPr id="1" name="1 Gráfico"/>
        <xdr:cNvGraphicFramePr/>
      </xdr:nvGraphicFramePr>
      <xdr:xfrm>
        <a:off x="809625" y="381000"/>
        <a:ext cx="5886450" cy="4143375"/>
      </xdr:xfrm>
      <a:graphic>
        <a:graphicData uri="http://schemas.openxmlformats.org/drawingml/2006/chart">
          <c:chart xmlns:c="http://schemas.openxmlformats.org/drawingml/2006/chart" r:id="rId1"/>
        </a:graphicData>
      </a:graphic>
    </xdr:graphicFrame>
    <xdr:clientData/>
  </xdr:twoCellAnchor>
  <xdr:twoCellAnchor>
    <xdr:from>
      <xdr:col>0</xdr:col>
      <xdr:colOff>809625</xdr:colOff>
      <xdr:row>25</xdr:row>
      <xdr:rowOff>76200</xdr:rowOff>
    </xdr:from>
    <xdr:to>
      <xdr:col>8</xdr:col>
      <xdr:colOff>9525</xdr:colOff>
      <xdr:row>38</xdr:row>
      <xdr:rowOff>66675</xdr:rowOff>
    </xdr:to>
    <xdr:sp>
      <xdr:nvSpPr>
        <xdr:cNvPr id="2" name="2 CuadroTexto"/>
        <xdr:cNvSpPr txBox="1">
          <a:spLocks noChangeArrowheads="1"/>
        </xdr:cNvSpPr>
      </xdr:nvSpPr>
      <xdr:spPr>
        <a:xfrm>
          <a:off x="809625" y="4600575"/>
          <a:ext cx="590550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gráfico </a:t>
          </a:r>
          <a:r>
            <a:rPr lang="en-US" cap="none" sz="1100" b="0" i="0" u="none" baseline="0">
              <a:solidFill>
                <a:srgbClr val="000000"/>
              </a:solidFill>
              <a:latin typeface="Calibri"/>
              <a:ea typeface="Calibri"/>
              <a:cs typeface="Calibri"/>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n-US" cap="none" sz="1100" b="0" i="1"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peso argentino) vigente en el período en que se registró cada precio.
</a:t>
          </a:r>
          <a:r>
            <a:rPr lang="en-US" cap="none" sz="1100" b="0" i="0" u="none" baseline="0">
              <a:solidFill>
                <a:srgbClr val="000000"/>
              </a:solidFill>
              <a:latin typeface="Calibri"/>
              <a:ea typeface="Calibri"/>
              <a:cs typeface="Calibri"/>
            </a:rPr>
            <a:t>Se advierte que esta comparación puede no resultar efectiva ni real en términos de los niveles registrados, toda vez que probablemente las calidades de los vinos son diferentes en cada caso y podrían no ser directamente comparables. No obstante, se estima que  permite una comparación de las trayectorias o evolución que han seguido los precios de cada tipo de vino en ambos mercados, desde el momento que comienzan todas las series (enero de 2010). En consecuencia, se recomienda ser bastante cautelosos al momento de emitir juicios respecto a estos antecedentes, particularmente en relación a los niveles de precios registrados en uno y otro mercado, e interpretar más bien las variaciones que se observan.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133350</xdr:rowOff>
    </xdr:from>
    <xdr:to>
      <xdr:col>0</xdr:col>
      <xdr:colOff>8029575</xdr:colOff>
      <xdr:row>47</xdr:row>
      <xdr:rowOff>19050</xdr:rowOff>
    </xdr:to>
    <xdr:sp>
      <xdr:nvSpPr>
        <xdr:cNvPr id="1" name="1 CuadroTexto"/>
        <xdr:cNvSpPr txBox="1">
          <a:spLocks noChangeArrowheads="1"/>
        </xdr:cNvSpPr>
      </xdr:nvSpPr>
      <xdr:spPr>
        <a:xfrm>
          <a:off x="19050" y="504825"/>
          <a:ext cx="8020050" cy="80295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Exportaciones de vinos y mostos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tre enero y junio de 2013, el volumen total de las exportaciones de vinos y mostos ha aumentado 32% en relación al volumen registrado en el mismo período del año anterior. Este crecimiento ha estado impulsado principalmente por las exportaciones de vino a granel, que en este período han aumentado 78,8%.También han tenido un incremento muy importante (65,7%) las exportaciones de "los demás vinos envasados" (vinos en Tetra Pack y otros envases de ese tipo, con contenido inferior a 2 litros), pero que, debido a su menor relevancia relativa, tienen menos incidencia en las variaciones totales.  En el caso de los vinos embotellados, en cambio, se detecta una disminución de volumen de 2,7% durante el primer semestre, variación que se espera revertir durante el segundo semestre.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se proyectan estas variaciones al resto del año y se supone que el consumo interno, estimado en 314 millones de litros en 2012, permanece similar a éste, se puede prever que las existencias finales de 2013 serán similares a los 1.043 millones de litros registrados a fines de 2012, con una alta probabilidad de que finalmente experimenten una disminución. Esta perspectiva hace suponer que la comercialización de la uva para vinificación de la próxima vendimia podría realizarse en condiciones más favorables para los productores que lo que lo fue en la reciente temporada. Los precios a productor podrían experimentar algún repunte debido a esta situación.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Respecto a la evolución de los precios de exportación, se observa una importante disminución de los vinos a granel y de "los demás vinos envasados". En la práctica, en estos casos se aprecia que se ha estado privilegiando el volumen en detrimento de la calidad o el mayor valor unitario. Al contrario, en el caso de los vinos embotellados se observa un incremento de 1,7% en el precio promedio de esta categoría, indicando que, a pesar de las dificultades económicas internacionales, en esta categoría se ha seguido progresando en términos de calidad y valor del vino exportado.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Exportaciones de pisco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de pisco y similares (código 22082010) de junio de 2013 presentaron un incremento de  39% en volumen y de 132% en valor, comparadas con las del mismo mes del</a:t>
          </a:r>
          <a:r>
            <a:rPr lang="en-US" cap="none" sz="1100" b="0" i="0" u="none" baseline="0">
              <a:solidFill>
                <a:srgbClr val="000000"/>
              </a:solidFill>
              <a:latin typeface="Calibri"/>
              <a:ea typeface="Calibri"/>
              <a:cs typeface="Calibri"/>
            </a:rPr>
            <a:t> año anterior, con lo que nuevamente se reduce la brecha que había respecto al acumulado de 2012, registrándose esta vez una diferencia negativa de sólo 10% en volumen, pero observándose un incremento de valor de 12,2%. Esto último significa que en este año se están exportando piscos de mejor calidad y mayor valor unitario.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mercados que más contribuyeron al incremento registrado en junio fueron: Estados Unidos, que en este último mes adquirió más de 20 mil litros de pisco chileno, por un valor de USD 188 mil; Argentina, cuyas adquisiciones fueron de 12.700 litros, por un valor de más de USD 93 mil, y el Reino Unido, que compró 5.750 litros por un valor de USD 33 mil. España y Canadá tuvieron contribuciones algo menores, aunque no menos significativas, con adquisiciones de 3.200 y 2.200 litros, respectivamente. Los valores correspondientes fueron USD 20 mil y USD 10 mil, aproximadamente.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Modificaciones al Decreto N</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78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24 de junio pasado se publicaron en el Diario Oficial algunas modificaciones al Decreto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78, mediante las cuales se incorporaron nuevos procedimientos</a:t>
          </a:r>
          <a:r>
            <a:rPr lang="en-US" cap="none" sz="1100" b="0" i="0" u="none" baseline="0">
              <a:solidFill>
                <a:srgbClr val="000000"/>
              </a:solidFill>
              <a:latin typeface="Calibri"/>
              <a:ea typeface="Calibri"/>
              <a:cs typeface="Calibri"/>
            </a:rPr>
            <a:t> en los procesos de  vinificación y elaboración de vinos. Éstas se relacionan con acidificación, desacidificación, desalcoholización, reducción del contenido de azúcar y regulación del empleo de agua en las labores de lavado de equipos y para disolver aditivos y productos enológicos. En estas modificaciones también se establecieron tres nuevas categorías de vinos especiales, las que corresponden a "vino parcialmente desalcoholizado", "vino desalcoholizado" y " espumante de baja graduación".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0.93925</cdr:y>
    </cdr:from>
    <cdr:to>
      <cdr:x>0.7425</cdr:x>
      <cdr:y>1</cdr:y>
    </cdr:to>
    <cdr:sp>
      <cdr:nvSpPr>
        <cdr:cNvPr id="1" name="1 CuadroTexto"/>
        <cdr:cNvSpPr txBox="1">
          <a:spLocks noChangeArrowheads="1"/>
        </cdr:cNvSpPr>
      </cdr:nvSpPr>
      <cdr:spPr>
        <a:xfrm>
          <a:off x="-47624" y="240030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 </a:t>
          </a:r>
          <a:r>
            <a:rPr lang="en-US" cap="none" sz="800" b="0" i="0" u="none" baseline="0">
              <a:solidFill>
                <a:srgbClr val="000000"/>
              </a:solidFill>
              <a:latin typeface="Calibri"/>
              <a:ea typeface="Calibri"/>
              <a:cs typeface="Calibri"/>
            </a:rPr>
            <a:t>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0.93975</cdr:y>
    </cdr:from>
    <cdr:to>
      <cdr:x>0.8135</cdr:x>
      <cdr:y>1</cdr:y>
    </cdr:to>
    <cdr:sp>
      <cdr:nvSpPr>
        <cdr:cNvPr id="3" name="1 CuadroTexto"/>
        <cdr:cNvSpPr txBox="1">
          <a:spLocks noChangeArrowheads="1"/>
        </cdr:cNvSpPr>
      </cdr:nvSpPr>
      <cdr:spPr>
        <a:xfrm>
          <a:off x="-47624" y="2314575"/>
          <a:ext cx="4695825"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C42" sqref="C42"/>
    </sheetView>
  </sheetViews>
  <sheetFormatPr defaultColWidth="11.00390625" defaultRowHeight="14.25"/>
  <cols>
    <col min="1" max="1" width="8.75390625" style="30" customWidth="1"/>
    <col min="2" max="2" width="10.00390625" style="30" customWidth="1"/>
    <col min="3" max="3" width="9.375" style="30" customWidth="1"/>
    <col min="4" max="5" width="11.00390625" style="30" customWidth="1"/>
    <col min="6" max="6" width="14.875" style="30" customWidth="1"/>
    <col min="7" max="7" width="9.75390625" style="30" customWidth="1"/>
    <col min="8" max="8" width="3.875" style="30" customWidth="1"/>
    <col min="9" max="13" width="11.00390625" style="30" customWidth="1"/>
    <col min="14" max="16384" width="11.00390625" style="30" customWidth="1"/>
  </cols>
  <sheetData>
    <row r="1" spans="1:7" ht="15.75">
      <c r="A1" s="28"/>
      <c r="B1" s="29"/>
      <c r="C1" s="29"/>
      <c r="D1" s="29"/>
      <c r="E1" s="29"/>
      <c r="F1" s="29"/>
      <c r="G1" s="29"/>
    </row>
    <row r="2" spans="1:7" ht="15">
      <c r="A2" s="29"/>
      <c r="B2" s="29"/>
      <c r="C2" s="29"/>
      <c r="D2" s="29"/>
      <c r="E2" s="29"/>
      <c r="F2" s="29"/>
      <c r="G2" s="29"/>
    </row>
    <row r="3" spans="1:7" ht="15.75">
      <c r="A3" s="28"/>
      <c r="B3" s="29"/>
      <c r="C3" s="29"/>
      <c r="D3" s="29"/>
      <c r="E3" s="29"/>
      <c r="F3" s="29"/>
      <c r="G3" s="29"/>
    </row>
    <row r="4" spans="1:7" ht="15">
      <c r="A4" s="29"/>
      <c r="B4" s="29"/>
      <c r="C4" s="29"/>
      <c r="D4" s="31"/>
      <c r="E4" s="29"/>
      <c r="F4" s="29"/>
      <c r="G4" s="29"/>
    </row>
    <row r="5" spans="1:7" ht="15.75">
      <c r="A5" s="28"/>
      <c r="B5" s="29"/>
      <c r="C5" s="29"/>
      <c r="D5" s="32"/>
      <c r="E5" s="29"/>
      <c r="F5" s="29"/>
      <c r="G5" s="29"/>
    </row>
    <row r="6" spans="1:7" ht="15.75">
      <c r="A6" s="28"/>
      <c r="B6" s="29"/>
      <c r="C6" s="29"/>
      <c r="D6" s="29"/>
      <c r="E6" s="29"/>
      <c r="F6" s="29"/>
      <c r="G6" s="29"/>
    </row>
    <row r="7" spans="1:7" ht="15.75">
      <c r="A7" s="28"/>
      <c r="B7" s="29"/>
      <c r="C7" s="29"/>
      <c r="D7" s="29"/>
      <c r="E7" s="29"/>
      <c r="F7" s="29"/>
      <c r="G7" s="29"/>
    </row>
    <row r="8" spans="1:7" ht="15">
      <c r="A8" s="29"/>
      <c r="B8" s="29"/>
      <c r="C8" s="29"/>
      <c r="D8" s="31"/>
      <c r="E8" s="29"/>
      <c r="F8" s="29"/>
      <c r="G8" s="29"/>
    </row>
    <row r="9" spans="1:7" ht="15.75">
      <c r="A9" s="33"/>
      <c r="B9" s="29"/>
      <c r="C9" s="29"/>
      <c r="D9" s="29"/>
      <c r="E9" s="29"/>
      <c r="F9" s="29"/>
      <c r="G9" s="29"/>
    </row>
    <row r="10" spans="1:7" ht="15.75">
      <c r="A10" s="28"/>
      <c r="B10" s="29"/>
      <c r="C10" s="29"/>
      <c r="D10" s="29"/>
      <c r="E10" s="29"/>
      <c r="F10" s="29"/>
      <c r="G10" s="29"/>
    </row>
    <row r="11" spans="1:7" ht="15.75">
      <c r="A11" s="28"/>
      <c r="B11" s="29"/>
      <c r="C11" s="29"/>
      <c r="D11" s="29"/>
      <c r="E11" s="29"/>
      <c r="F11" s="29"/>
      <c r="G11" s="29"/>
    </row>
    <row r="12" spans="1:7" ht="15.75">
      <c r="A12" s="28"/>
      <c r="B12" s="29"/>
      <c r="C12" s="29"/>
      <c r="D12" s="29"/>
      <c r="E12" s="29"/>
      <c r="F12" s="29"/>
      <c r="G12" s="29"/>
    </row>
    <row r="13" spans="1:8" ht="15">
      <c r="A13" s="29"/>
      <c r="B13" s="29"/>
      <c r="C13" s="476" t="s">
        <v>226</v>
      </c>
      <c r="D13" s="476"/>
      <c r="E13" s="476"/>
      <c r="F13" s="476"/>
      <c r="G13" s="476"/>
      <c r="H13" s="476"/>
    </row>
    <row r="14" spans="1:8" ht="26.25" customHeight="1">
      <c r="A14" s="29"/>
      <c r="B14" s="29"/>
      <c r="C14" s="476"/>
      <c r="D14" s="476"/>
      <c r="E14" s="476"/>
      <c r="F14" s="476"/>
      <c r="G14" s="476"/>
      <c r="H14" s="476"/>
    </row>
    <row r="15" spans="1:7" ht="15">
      <c r="A15" s="29"/>
      <c r="B15" s="29"/>
      <c r="C15" s="29"/>
      <c r="D15" s="29"/>
      <c r="E15" s="29"/>
      <c r="F15" s="29"/>
      <c r="G15" s="29"/>
    </row>
    <row r="16" spans="1:7" ht="15">
      <c r="A16" s="29"/>
      <c r="B16" s="29"/>
      <c r="C16" s="29"/>
      <c r="D16" s="34"/>
      <c r="E16" s="29"/>
      <c r="F16" s="29"/>
      <c r="G16" s="29"/>
    </row>
    <row r="17" spans="1:7" ht="15.75">
      <c r="A17" s="29"/>
      <c r="B17" s="29"/>
      <c r="C17" s="136" t="s">
        <v>433</v>
      </c>
      <c r="D17" s="35"/>
      <c r="E17" s="35"/>
      <c r="F17" s="35"/>
      <c r="G17" s="35"/>
    </row>
    <row r="18" spans="1:7" ht="15">
      <c r="A18" s="29"/>
      <c r="B18" s="29"/>
      <c r="C18" s="29"/>
      <c r="D18" s="29"/>
      <c r="E18" s="29"/>
      <c r="F18" s="29"/>
      <c r="G18" s="29"/>
    </row>
    <row r="19" spans="1:7" ht="15">
      <c r="A19" s="29"/>
      <c r="B19" s="29"/>
      <c r="C19" s="29"/>
      <c r="D19" s="29"/>
      <c r="E19" s="29"/>
      <c r="F19" s="29"/>
      <c r="G19" s="29"/>
    </row>
    <row r="20" spans="1:7" ht="15">
      <c r="A20" s="29"/>
      <c r="B20" s="29"/>
      <c r="C20" s="29"/>
      <c r="D20" s="29"/>
      <c r="E20" s="29"/>
      <c r="F20" s="29"/>
      <c r="G20" s="29"/>
    </row>
    <row r="21" spans="1:7" ht="15.75">
      <c r="A21" s="28"/>
      <c r="B21" s="29"/>
      <c r="C21" s="29"/>
      <c r="D21" s="29"/>
      <c r="E21" s="29"/>
      <c r="F21" s="29"/>
      <c r="G21" s="29"/>
    </row>
    <row r="22" spans="1:7" ht="15.75">
      <c r="A22" s="28"/>
      <c r="B22" s="29"/>
      <c r="C22" s="29"/>
      <c r="D22" s="31"/>
      <c r="E22" s="29"/>
      <c r="F22" s="29"/>
      <c r="G22" s="29"/>
    </row>
    <row r="23" spans="1:7" ht="15.75">
      <c r="A23" s="28"/>
      <c r="B23" s="29"/>
      <c r="C23" s="29"/>
      <c r="D23" s="34"/>
      <c r="E23" s="29"/>
      <c r="F23" s="29"/>
      <c r="G23" s="29"/>
    </row>
    <row r="24" spans="1:7" ht="15.75">
      <c r="A24" s="28"/>
      <c r="B24" s="29"/>
      <c r="C24" s="29"/>
      <c r="D24" s="29"/>
      <c r="E24" s="29"/>
      <c r="F24" s="29"/>
      <c r="G24" s="29"/>
    </row>
    <row r="25" spans="1:7" ht="15.75">
      <c r="A25" s="28"/>
      <c r="B25" s="29"/>
      <c r="C25" s="29"/>
      <c r="D25" s="29"/>
      <c r="E25" s="29"/>
      <c r="F25" s="29"/>
      <c r="G25" s="29"/>
    </row>
    <row r="26" spans="1:7" ht="15.75">
      <c r="A26" s="28"/>
      <c r="B26" s="29"/>
      <c r="C26" s="29"/>
      <c r="D26" s="29"/>
      <c r="E26" s="29"/>
      <c r="F26" s="29"/>
      <c r="G26" s="29"/>
    </row>
    <row r="27" spans="1:7" ht="15.75">
      <c r="A27" s="28"/>
      <c r="B27" s="29"/>
      <c r="C27" s="29"/>
      <c r="D27" s="31"/>
      <c r="E27" s="29"/>
      <c r="F27" s="29"/>
      <c r="G27" s="29"/>
    </row>
    <row r="28" spans="1:7" ht="15.75">
      <c r="A28" s="28"/>
      <c r="B28" s="29"/>
      <c r="C28" s="29"/>
      <c r="D28" s="29"/>
      <c r="E28" s="29"/>
      <c r="F28" s="29"/>
      <c r="G28" s="29"/>
    </row>
    <row r="29" spans="1:7" ht="15.75">
      <c r="A29" s="28"/>
      <c r="B29" s="29"/>
      <c r="C29" s="29"/>
      <c r="D29" s="29"/>
      <c r="E29" s="29"/>
      <c r="F29" s="29"/>
      <c r="G29" s="29"/>
    </row>
    <row r="30" spans="1:7" ht="15.75">
      <c r="A30" s="28"/>
      <c r="B30" s="29"/>
      <c r="C30" s="29"/>
      <c r="D30" s="29"/>
      <c r="E30" s="29"/>
      <c r="F30" s="29"/>
      <c r="G30" s="29"/>
    </row>
    <row r="31" spans="1:7" ht="15.75">
      <c r="A31" s="28"/>
      <c r="B31" s="29"/>
      <c r="C31" s="29"/>
      <c r="D31" s="29"/>
      <c r="E31" s="29"/>
      <c r="F31" s="29"/>
      <c r="G31" s="29"/>
    </row>
    <row r="32" spans="6:7" ht="15">
      <c r="F32" s="29"/>
      <c r="G32" s="29"/>
    </row>
    <row r="33" spans="6:7" ht="15">
      <c r="F33" s="29"/>
      <c r="G33" s="29"/>
    </row>
    <row r="34" spans="1:7" ht="15.75">
      <c r="A34" s="28"/>
      <c r="B34" s="29"/>
      <c r="C34" s="29"/>
      <c r="D34" s="29"/>
      <c r="E34" s="29"/>
      <c r="F34" s="29"/>
      <c r="G34" s="29"/>
    </row>
    <row r="35" spans="1:7" ht="15.75">
      <c r="A35" s="28"/>
      <c r="B35" s="29"/>
      <c r="C35" s="29"/>
      <c r="D35" s="29"/>
      <c r="E35" s="29"/>
      <c r="F35" s="29"/>
      <c r="G35" s="29"/>
    </row>
    <row r="36" spans="1:7" ht="15.75">
      <c r="A36" s="28"/>
      <c r="B36" s="29"/>
      <c r="C36" s="29"/>
      <c r="D36" s="29"/>
      <c r="E36" s="29"/>
      <c r="F36" s="29"/>
      <c r="G36" s="29"/>
    </row>
    <row r="37" spans="1:7" ht="15.75">
      <c r="A37" s="28"/>
      <c r="B37" s="29"/>
      <c r="C37" s="29"/>
      <c r="D37" s="29"/>
      <c r="E37" s="29"/>
      <c r="F37" s="29"/>
      <c r="G37" s="29"/>
    </row>
    <row r="38" spans="1:7" ht="15.75">
      <c r="A38" s="28"/>
      <c r="B38" s="29"/>
      <c r="C38" s="29"/>
      <c r="D38" s="29"/>
      <c r="E38" s="29"/>
      <c r="F38" s="29"/>
      <c r="G38" s="29"/>
    </row>
    <row r="39" spans="1:7" ht="15.75">
      <c r="A39" s="36"/>
      <c r="B39" s="29"/>
      <c r="C39" s="36"/>
      <c r="D39" s="37"/>
      <c r="E39" s="29"/>
      <c r="F39" s="29"/>
      <c r="G39" s="29"/>
    </row>
    <row r="40" spans="1:7" ht="15.75">
      <c r="A40" s="28"/>
      <c r="E40" s="29"/>
      <c r="F40" s="29"/>
      <c r="G40" s="29"/>
    </row>
    <row r="41" spans="3:7" ht="15.75">
      <c r="C41" s="261" t="s">
        <v>434</v>
      </c>
      <c r="D41" s="37"/>
      <c r="E41" s="29"/>
      <c r="F41" s="29"/>
      <c r="G41" s="29"/>
    </row>
    <row r="46" spans="1:7" ht="15">
      <c r="A46" s="473" t="s">
        <v>104</v>
      </c>
      <c r="B46" s="473"/>
      <c r="C46" s="473"/>
      <c r="D46" s="473"/>
      <c r="E46" s="473"/>
      <c r="F46" s="473"/>
      <c r="G46" s="473"/>
    </row>
    <row r="47" spans="1:7" ht="15">
      <c r="A47" s="474"/>
      <c r="B47" s="474"/>
      <c r="C47" s="474"/>
      <c r="D47" s="474"/>
      <c r="E47" s="474"/>
      <c r="F47" s="474"/>
      <c r="G47" s="474"/>
    </row>
    <row r="48" spans="1:7" ht="15.75">
      <c r="A48" s="28"/>
      <c r="B48" s="29"/>
      <c r="C48" s="29"/>
      <c r="D48" s="29"/>
      <c r="E48" s="29"/>
      <c r="F48" s="29"/>
      <c r="G48" s="29"/>
    </row>
    <row r="49" spans="1:7" ht="15.75">
      <c r="A49" s="28"/>
      <c r="B49" s="29"/>
      <c r="C49" s="29"/>
      <c r="D49" s="29"/>
      <c r="E49" s="29"/>
      <c r="F49" s="29"/>
      <c r="G49" s="29"/>
    </row>
    <row r="50" spans="1:7" ht="15">
      <c r="A50" s="475" t="s">
        <v>132</v>
      </c>
      <c r="B50" s="475"/>
      <c r="C50" s="475"/>
      <c r="D50" s="475"/>
      <c r="E50" s="475"/>
      <c r="F50" s="475"/>
      <c r="G50" s="475"/>
    </row>
    <row r="51" spans="1:7" ht="15.75">
      <c r="A51" s="33"/>
      <c r="B51" s="29"/>
      <c r="C51" s="29"/>
      <c r="D51" s="29"/>
      <c r="E51" s="29"/>
      <c r="F51" s="29"/>
      <c r="G51" s="29"/>
    </row>
    <row r="52" spans="1:7" ht="15.75">
      <c r="A52" s="28"/>
      <c r="B52" s="29"/>
      <c r="C52" s="29"/>
      <c r="D52" s="29"/>
      <c r="E52" s="29"/>
      <c r="F52" s="29"/>
      <c r="G52" s="29"/>
    </row>
    <row r="53" spans="1:7" ht="15.75">
      <c r="A53" s="28"/>
      <c r="B53" s="29"/>
      <c r="C53" s="29"/>
      <c r="D53" s="29"/>
      <c r="E53" s="29"/>
      <c r="F53" s="29"/>
      <c r="G53" s="29"/>
    </row>
    <row r="54" spans="1:7" ht="15.75">
      <c r="A54" s="28"/>
      <c r="B54" s="29"/>
      <c r="C54" s="29"/>
      <c r="D54" s="29"/>
      <c r="E54" s="29"/>
      <c r="F54" s="29"/>
      <c r="G54" s="29"/>
    </row>
    <row r="55" spans="1:7" ht="15">
      <c r="A55" s="29"/>
      <c r="B55" s="29"/>
      <c r="C55" s="29"/>
      <c r="D55" s="29"/>
      <c r="E55" s="29"/>
      <c r="F55" s="29"/>
      <c r="G55" s="29"/>
    </row>
    <row r="56" spans="1:7" ht="15">
      <c r="A56" s="29"/>
      <c r="B56" s="29"/>
      <c r="C56" s="29"/>
      <c r="D56" s="29"/>
      <c r="E56" s="29"/>
      <c r="F56" s="29"/>
      <c r="G56" s="29"/>
    </row>
    <row r="57" spans="1:7" ht="15">
      <c r="A57" s="29"/>
      <c r="B57" s="29"/>
      <c r="C57" s="29"/>
      <c r="D57" s="34" t="s">
        <v>227</v>
      </c>
      <c r="E57" s="29"/>
      <c r="F57" s="29"/>
      <c r="G57" s="29"/>
    </row>
    <row r="58" spans="1:7" ht="15">
      <c r="A58" s="29"/>
      <c r="B58" s="29"/>
      <c r="C58" s="29"/>
      <c r="D58" s="34" t="s">
        <v>79</v>
      </c>
      <c r="E58" s="29"/>
      <c r="F58" s="29"/>
      <c r="G58" s="29"/>
    </row>
    <row r="59" spans="1:7" ht="15">
      <c r="A59" s="29"/>
      <c r="B59" s="29"/>
      <c r="C59" s="29"/>
      <c r="D59" s="29"/>
      <c r="E59" s="29"/>
      <c r="F59" s="29"/>
      <c r="G59" s="29"/>
    </row>
    <row r="60" spans="1:7" ht="15">
      <c r="A60" s="29"/>
      <c r="B60" s="29"/>
      <c r="C60" s="29"/>
      <c r="D60" s="29"/>
      <c r="E60" s="29"/>
      <c r="F60" s="29"/>
      <c r="G60" s="29"/>
    </row>
    <row r="61" spans="1:7" ht="15">
      <c r="A61" s="29"/>
      <c r="B61" s="29"/>
      <c r="C61" s="29"/>
      <c r="D61" s="29"/>
      <c r="E61" s="29"/>
      <c r="F61" s="29"/>
      <c r="G61" s="29"/>
    </row>
    <row r="62" spans="1:7" ht="15">
      <c r="A62" s="29"/>
      <c r="B62" s="29"/>
      <c r="C62" s="29"/>
      <c r="D62" s="29"/>
      <c r="E62" s="29"/>
      <c r="F62" s="29"/>
      <c r="G62" s="29"/>
    </row>
    <row r="63" spans="1:7" ht="15.75">
      <c r="A63" s="28"/>
      <c r="B63" s="29"/>
      <c r="C63" s="29"/>
      <c r="D63" s="29"/>
      <c r="E63" s="29"/>
      <c r="F63" s="29"/>
      <c r="G63" s="29"/>
    </row>
    <row r="64" spans="1:7" ht="15.75">
      <c r="A64" s="28"/>
      <c r="B64" s="29"/>
      <c r="C64" s="29"/>
      <c r="D64" s="31" t="s">
        <v>80</v>
      </c>
      <c r="E64" s="29"/>
      <c r="F64" s="29"/>
      <c r="G64" s="29"/>
    </row>
    <row r="65" spans="1:7" ht="15.75">
      <c r="A65" s="28"/>
      <c r="B65" s="29"/>
      <c r="C65" s="29"/>
      <c r="D65" s="34" t="s">
        <v>81</v>
      </c>
      <c r="E65" s="29"/>
      <c r="F65" s="29"/>
      <c r="G65" s="29"/>
    </row>
    <row r="66" spans="1:7" ht="15.75">
      <c r="A66" s="28"/>
      <c r="B66" s="29"/>
      <c r="C66" s="29"/>
      <c r="D66" s="29"/>
      <c r="E66" s="29"/>
      <c r="F66" s="29"/>
      <c r="G66" s="29"/>
    </row>
    <row r="67" spans="1:7" ht="15.75">
      <c r="A67" s="28"/>
      <c r="B67" s="29"/>
      <c r="C67" s="29"/>
      <c r="D67" s="29"/>
      <c r="E67" s="29"/>
      <c r="F67" s="29"/>
      <c r="G67" s="29"/>
    </row>
    <row r="68" spans="1:7" ht="15.75">
      <c r="A68" s="28"/>
      <c r="B68" s="29"/>
      <c r="C68" s="29"/>
      <c r="D68" s="29"/>
      <c r="E68" s="29"/>
      <c r="F68" s="29"/>
      <c r="G68" s="29"/>
    </row>
    <row r="69" spans="1:7" ht="15.75">
      <c r="A69" s="28"/>
      <c r="B69" s="29"/>
      <c r="C69" s="29"/>
      <c r="D69" s="31" t="s">
        <v>82</v>
      </c>
      <c r="E69" s="29"/>
      <c r="F69" s="29"/>
      <c r="G69" s="29"/>
    </row>
    <row r="70" spans="1:7" ht="15.75">
      <c r="A70" s="28"/>
      <c r="B70" s="29"/>
      <c r="C70" s="29"/>
      <c r="D70" s="29"/>
      <c r="E70" s="29"/>
      <c r="F70" s="29"/>
      <c r="G70" s="29"/>
    </row>
    <row r="71" spans="1:7" ht="15.75">
      <c r="A71" s="28"/>
      <c r="B71" s="29"/>
      <c r="C71" s="29"/>
      <c r="D71" s="29"/>
      <c r="E71" s="29"/>
      <c r="F71" s="29"/>
      <c r="G71" s="29"/>
    </row>
    <row r="72" spans="1:7" ht="15.75">
      <c r="A72" s="28"/>
      <c r="B72" s="29"/>
      <c r="C72" s="29"/>
      <c r="D72" s="29"/>
      <c r="E72" s="29"/>
      <c r="F72" s="29"/>
      <c r="G72" s="29"/>
    </row>
    <row r="73" spans="1:7" ht="15.75">
      <c r="A73" s="28"/>
      <c r="B73" s="29"/>
      <c r="C73" s="29"/>
      <c r="D73" s="29"/>
      <c r="E73" s="29"/>
      <c r="F73" s="29"/>
      <c r="G73" s="29"/>
    </row>
    <row r="74" spans="1:7" ht="15.75">
      <c r="A74" s="28"/>
      <c r="B74" s="29"/>
      <c r="C74" s="29"/>
      <c r="D74" s="29"/>
      <c r="E74" s="29"/>
      <c r="F74" s="29"/>
      <c r="G74" s="29"/>
    </row>
    <row r="75" spans="1:7" ht="15.75">
      <c r="A75" s="28"/>
      <c r="B75" s="29"/>
      <c r="C75" s="29"/>
      <c r="D75" s="29"/>
      <c r="E75" s="29"/>
      <c r="F75" s="29"/>
      <c r="G75" s="29"/>
    </row>
    <row r="76" spans="1:7" ht="15.75">
      <c r="A76" s="28"/>
      <c r="B76" s="29"/>
      <c r="C76" s="29"/>
      <c r="D76" s="29"/>
      <c r="E76" s="29"/>
      <c r="F76" s="29"/>
      <c r="G76" s="29"/>
    </row>
    <row r="77" spans="1:7" ht="15.75">
      <c r="A77" s="28"/>
      <c r="B77" s="29"/>
      <c r="C77" s="29"/>
      <c r="D77" s="29"/>
      <c r="E77" s="29"/>
      <c r="F77" s="29"/>
      <c r="G77" s="29"/>
    </row>
    <row r="78" spans="1:7" ht="15.75">
      <c r="A78" s="28"/>
      <c r="B78" s="29"/>
      <c r="C78" s="29"/>
      <c r="D78" s="29"/>
      <c r="E78" s="29"/>
      <c r="F78" s="29"/>
      <c r="G78" s="29"/>
    </row>
    <row r="79" spans="1:7" ht="15.75">
      <c r="A79" s="28"/>
      <c r="B79" s="29"/>
      <c r="C79" s="29"/>
      <c r="D79" s="29"/>
      <c r="E79" s="29"/>
      <c r="F79" s="29"/>
      <c r="G79" s="29"/>
    </row>
    <row r="80" spans="1:7" ht="15">
      <c r="A80" s="38"/>
      <c r="B80" s="38"/>
      <c r="C80" s="29"/>
      <c r="D80" s="29"/>
      <c r="E80" s="29"/>
      <c r="F80" s="29"/>
      <c r="G80" s="29"/>
    </row>
    <row r="81" spans="1:7" ht="10.5" customHeight="1">
      <c r="A81" s="39" t="s">
        <v>83</v>
      </c>
      <c r="C81" s="29"/>
      <c r="D81" s="29"/>
      <c r="E81" s="29"/>
      <c r="F81" s="29"/>
      <c r="G81" s="29"/>
    </row>
    <row r="82" spans="1:7" ht="10.5" customHeight="1">
      <c r="A82" s="39" t="s">
        <v>84</v>
      </c>
      <c r="C82" s="29"/>
      <c r="D82" s="29"/>
      <c r="E82" s="29"/>
      <c r="F82" s="29"/>
      <c r="G82" s="29"/>
    </row>
    <row r="83" spans="1:7" ht="10.5" customHeight="1">
      <c r="A83" s="39" t="s">
        <v>85</v>
      </c>
      <c r="C83" s="36"/>
      <c r="D83" s="37"/>
      <c r="E83" s="29"/>
      <c r="F83" s="29"/>
      <c r="G83" s="29"/>
    </row>
    <row r="84" spans="1:7" ht="10.5" customHeight="1">
      <c r="A84" s="40" t="s">
        <v>86</v>
      </c>
      <c r="B84" s="41"/>
      <c r="C84" s="29"/>
      <c r="D84" s="29"/>
      <c r="E84" s="29"/>
      <c r="F84" s="29"/>
      <c r="G84" s="29"/>
    </row>
    <row r="85" spans="3:7" ht="15">
      <c r="C85" s="29"/>
      <c r="D85" s="29"/>
      <c r="E85" s="29"/>
      <c r="F85" s="29"/>
      <c r="G85" s="29"/>
    </row>
    <row r="124" spans="1:7" ht="15">
      <c r="A124" s="57"/>
      <c r="B124" s="57"/>
      <c r="C124" s="57"/>
      <c r="D124" s="57"/>
      <c r="E124" s="57"/>
      <c r="F124" s="57"/>
      <c r="G124" s="57"/>
    </row>
    <row r="125" spans="1:7" ht="15">
      <c r="A125" s="57"/>
      <c r="B125" s="57"/>
      <c r="C125" s="57"/>
      <c r="D125" s="57"/>
      <c r="E125" s="57"/>
      <c r="F125" s="57"/>
      <c r="G125" s="57"/>
    </row>
    <row r="126" spans="1:7" ht="15">
      <c r="A126" s="57"/>
      <c r="B126" s="57"/>
      <c r="C126" s="57"/>
      <c r="D126" s="57"/>
      <c r="E126" s="57"/>
      <c r="F126" s="57"/>
      <c r="G126" s="57"/>
    </row>
    <row r="127" spans="1:7" ht="15">
      <c r="A127" s="57"/>
      <c r="B127" s="57"/>
      <c r="C127" s="57"/>
      <c r="D127" s="57"/>
      <c r="E127" s="57"/>
      <c r="F127" s="57"/>
      <c r="G127" s="57"/>
    </row>
    <row r="128" spans="1:7" ht="15">
      <c r="A128" s="58"/>
      <c r="B128" s="58"/>
      <c r="C128" s="58"/>
      <c r="D128" s="58"/>
      <c r="E128" s="58"/>
      <c r="F128" s="58"/>
      <c r="G128" s="58"/>
    </row>
    <row r="129" spans="1:7" ht="15">
      <c r="A129" s="38"/>
      <c r="B129" s="38"/>
      <c r="C129" s="38"/>
      <c r="D129" s="38"/>
      <c r="E129" s="38"/>
      <c r="F129" s="38"/>
      <c r="G129" s="38"/>
    </row>
    <row r="130" spans="4:7" ht="10.5" customHeight="1">
      <c r="D130" s="59"/>
      <c r="E130" s="59"/>
      <c r="F130" s="59"/>
      <c r="G130" s="59"/>
    </row>
    <row r="131" spans="4:7" ht="10.5" customHeight="1">
      <c r="D131" s="59"/>
      <c r="E131" s="59"/>
      <c r="F131" s="59"/>
      <c r="G131" s="59"/>
    </row>
    <row r="132" spans="4:7" ht="10.5" customHeight="1">
      <c r="D132" s="59"/>
      <c r="E132" s="59"/>
      <c r="F132" s="59"/>
      <c r="G132" s="59"/>
    </row>
    <row r="133" spans="4:7" ht="10.5" customHeight="1">
      <c r="D133" s="59"/>
      <c r="E133" s="59"/>
      <c r="F133" s="59"/>
      <c r="G133" s="59"/>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T28"/>
  <sheetViews>
    <sheetView zoomScalePageLayoutView="0" workbookViewId="0" topLeftCell="A1">
      <selection activeCell="K29" sqref="K29"/>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9" width="6.75390625" style="87" customWidth="1"/>
    <col min="10" max="10" width="5.125" style="87" bestFit="1" customWidth="1"/>
    <col min="11" max="11" width="8.00390625" style="87" customWidth="1"/>
    <col min="12" max="12" width="5.25390625" style="87" bestFit="1" customWidth="1"/>
    <col min="13" max="13" width="7.375" style="87" bestFit="1" customWidth="1"/>
    <col min="14" max="14" width="5.25390625" style="87" bestFit="1" customWidth="1"/>
    <col min="15" max="15" width="7.625" style="87" bestFit="1" customWidth="1"/>
    <col min="16" max="16384" width="11.00390625" style="12" customWidth="1"/>
  </cols>
  <sheetData>
    <row r="1" spans="1:15" ht="12.75">
      <c r="A1" s="482" t="s">
        <v>301</v>
      </c>
      <c r="B1" s="482"/>
      <c r="C1" s="482"/>
      <c r="D1" s="482"/>
      <c r="E1" s="482"/>
      <c r="F1" s="482"/>
      <c r="G1" s="482"/>
      <c r="H1" s="482"/>
      <c r="I1" s="482"/>
      <c r="J1" s="482"/>
      <c r="K1" s="482"/>
      <c r="L1" s="482"/>
      <c r="M1" s="482"/>
      <c r="N1" s="482"/>
      <c r="O1" s="482"/>
    </row>
    <row r="3" spans="1:15" ht="12.75">
      <c r="A3" s="515" t="s">
        <v>115</v>
      </c>
      <c r="B3" s="78">
        <v>2005</v>
      </c>
      <c r="C3" s="78">
        <v>2006</v>
      </c>
      <c r="D3" s="78">
        <v>2007</v>
      </c>
      <c r="E3" s="78">
        <v>2008</v>
      </c>
      <c r="F3" s="78">
        <v>2009</v>
      </c>
      <c r="G3" s="78">
        <v>2010</v>
      </c>
      <c r="H3" s="78">
        <v>2011</v>
      </c>
      <c r="I3" s="78">
        <v>2012</v>
      </c>
      <c r="J3" s="519" t="s">
        <v>327</v>
      </c>
      <c r="K3" s="519"/>
      <c r="L3" s="519" t="s">
        <v>328</v>
      </c>
      <c r="M3" s="519"/>
      <c r="N3" s="519" t="s">
        <v>329</v>
      </c>
      <c r="O3" s="519"/>
    </row>
    <row r="4" spans="1:15" ht="12.75">
      <c r="A4" s="515"/>
      <c r="B4" s="516" t="s">
        <v>59</v>
      </c>
      <c r="C4" s="517"/>
      <c r="D4" s="517"/>
      <c r="E4" s="517"/>
      <c r="F4" s="517"/>
      <c r="G4" s="517"/>
      <c r="H4" s="517"/>
      <c r="I4" s="517"/>
      <c r="J4" s="517"/>
      <c r="K4" s="517"/>
      <c r="L4" s="517"/>
      <c r="M4" s="517"/>
      <c r="N4" s="517"/>
      <c r="O4" s="518"/>
    </row>
    <row r="5" spans="1:18" ht="12.75">
      <c r="A5" s="258" t="s">
        <v>273</v>
      </c>
      <c r="B5" s="81">
        <v>525.9004669999999</v>
      </c>
      <c r="C5" s="81">
        <f aca="true" t="shared" si="0" ref="C5:I5">+B17</f>
        <v>649.907405</v>
      </c>
      <c r="D5" s="81">
        <f t="shared" si="0"/>
        <v>802.187453</v>
      </c>
      <c r="E5" s="81">
        <f t="shared" si="0"/>
        <v>748.07482</v>
      </c>
      <c r="F5" s="81">
        <f t="shared" si="0"/>
        <v>808.783347</v>
      </c>
      <c r="G5" s="81">
        <f t="shared" si="0"/>
        <v>841.693702</v>
      </c>
      <c r="H5" s="81">
        <f t="shared" si="0"/>
        <v>701.121589</v>
      </c>
      <c r="I5" s="81">
        <f t="shared" si="0"/>
        <v>816.665333</v>
      </c>
      <c r="J5" s="265">
        <f>K5/I5-1</f>
        <v>0.27669806941590847</v>
      </c>
      <c r="K5" s="266">
        <f>I17</f>
        <v>1042.635054</v>
      </c>
      <c r="L5" s="265">
        <f>M5/I5-1</f>
        <v>0.27669806941590847</v>
      </c>
      <c r="M5" s="266">
        <f>I17</f>
        <v>1042.635054</v>
      </c>
      <c r="N5" s="265">
        <f>O5/I5-1</f>
        <v>0.27669806941590847</v>
      </c>
      <c r="O5" s="266">
        <f>I17</f>
        <v>1042.635054</v>
      </c>
      <c r="P5" s="247"/>
      <c r="Q5" s="247"/>
      <c r="R5" s="247"/>
    </row>
    <row r="6" spans="1:16" ht="12.75">
      <c r="A6" s="79" t="s">
        <v>110</v>
      </c>
      <c r="B6" s="81">
        <f>B5-B7+B11+B12+B16-B17</f>
        <v>263.9836329999998</v>
      </c>
      <c r="C6" s="81">
        <f aca="true" t="shared" si="1" ref="C6:H6">C5-C7+C11+C12+C16-C17</f>
        <v>232.42168100000004</v>
      </c>
      <c r="D6" s="81">
        <f t="shared" si="1"/>
        <v>298.58324900000025</v>
      </c>
      <c r="E6" s="81">
        <f t="shared" si="1"/>
        <v>232.72696099999985</v>
      </c>
      <c r="F6" s="81">
        <f t="shared" si="1"/>
        <v>309.799716</v>
      </c>
      <c r="G6" s="81">
        <f t="shared" si="1"/>
        <v>357.54221900000005</v>
      </c>
      <c r="H6" s="81">
        <f t="shared" si="1"/>
        <v>302.5319722999999</v>
      </c>
      <c r="I6" s="331">
        <f>I5-I7+I11+I12+I16-I17</f>
        <v>313.86033999999995</v>
      </c>
      <c r="J6" s="265">
        <v>0.05</v>
      </c>
      <c r="K6" s="266">
        <f>I6*(1+J6)</f>
        <v>329.55335699999995</v>
      </c>
      <c r="L6" s="267">
        <v>0.03</v>
      </c>
      <c r="M6" s="266">
        <f>I6*(1+L6)</f>
        <v>323.27615019999996</v>
      </c>
      <c r="N6" s="267">
        <v>0.07</v>
      </c>
      <c r="O6" s="266">
        <f>I6*(1+N6)</f>
        <v>335.8305638</v>
      </c>
      <c r="P6" s="413"/>
    </row>
    <row r="7" spans="1:16" ht="12.75">
      <c r="A7" s="79" t="s">
        <v>111</v>
      </c>
      <c r="B7" s="80">
        <f aca="true" t="shared" si="2" ref="B7:H7">+B8+B9</f>
        <v>421</v>
      </c>
      <c r="C7" s="80">
        <f t="shared" si="2"/>
        <v>475.76443499999993</v>
      </c>
      <c r="D7" s="80">
        <f t="shared" si="2"/>
        <v>609.3688319999999</v>
      </c>
      <c r="E7" s="80">
        <f t="shared" si="2"/>
        <v>589.673191</v>
      </c>
      <c r="F7" s="80">
        <f t="shared" si="2"/>
        <v>695.68306</v>
      </c>
      <c r="G7" s="80">
        <f t="shared" si="2"/>
        <v>730.273801</v>
      </c>
      <c r="H7" s="80">
        <f t="shared" si="2"/>
        <v>662.2511767</v>
      </c>
      <c r="I7" s="80">
        <f>+I8+I9</f>
        <v>747.3502229999999</v>
      </c>
      <c r="J7" s="265">
        <f>K7/I7-1</f>
        <v>0.19943604873989584</v>
      </c>
      <c r="K7" s="266">
        <f>K8+K9</f>
        <v>896.3987985</v>
      </c>
      <c r="L7" s="265">
        <f>M7/I7-1</f>
        <v>0.14752628094151254</v>
      </c>
      <c r="M7" s="266">
        <f>M8+M9</f>
        <v>857.60402196</v>
      </c>
      <c r="N7" s="265">
        <f>O7/I7-1</f>
        <v>0.25134581653827937</v>
      </c>
      <c r="O7" s="266">
        <f>O8+O9</f>
        <v>935.19357504</v>
      </c>
      <c r="P7" s="413"/>
    </row>
    <row r="8" spans="1:15" ht="12.75">
      <c r="A8" s="82" t="s">
        <v>60</v>
      </c>
      <c r="B8" s="83">
        <v>282</v>
      </c>
      <c r="C8" s="83">
        <v>308.26443499999993</v>
      </c>
      <c r="D8" s="83">
        <v>364.54072399999995</v>
      </c>
      <c r="E8" s="83">
        <v>373.310507</v>
      </c>
      <c r="F8" s="83">
        <v>398.03705699999995</v>
      </c>
      <c r="G8" s="83">
        <v>434.462564</v>
      </c>
      <c r="H8" s="83">
        <v>446.09443899999997</v>
      </c>
      <c r="I8" s="83">
        <v>449.253072</v>
      </c>
      <c r="J8" s="269">
        <v>0</v>
      </c>
      <c r="K8" s="270">
        <f>I8*(1+J8)</f>
        <v>449.253072</v>
      </c>
      <c r="L8" s="269">
        <v>-0.02</v>
      </c>
      <c r="M8" s="270">
        <f>I8*(1+L8)</f>
        <v>440.26801056</v>
      </c>
      <c r="N8" s="269">
        <v>0.02</v>
      </c>
      <c r="O8" s="270">
        <f>I8*(1+N8)</f>
        <v>458.23813343999996</v>
      </c>
    </row>
    <row r="9" spans="1:15" ht="12.75">
      <c r="A9" s="84" t="s">
        <v>61</v>
      </c>
      <c r="B9" s="83">
        <v>139</v>
      </c>
      <c r="C9" s="83">
        <v>167.5</v>
      </c>
      <c r="D9" s="85">
        <v>244.828108</v>
      </c>
      <c r="E9" s="85">
        <v>216.362684</v>
      </c>
      <c r="F9" s="85">
        <v>297.646003</v>
      </c>
      <c r="G9" s="85">
        <v>295.811237</v>
      </c>
      <c r="H9" s="85">
        <v>216.1567377</v>
      </c>
      <c r="I9" s="85">
        <v>298.097151</v>
      </c>
      <c r="J9" s="269">
        <v>0.5</v>
      </c>
      <c r="K9" s="270">
        <f>I9*(1+J9)</f>
        <v>447.1457265</v>
      </c>
      <c r="L9" s="269">
        <v>0.4</v>
      </c>
      <c r="M9" s="270">
        <f>I9*(1+L9)</f>
        <v>417.33601139999996</v>
      </c>
      <c r="N9" s="269">
        <v>0.6</v>
      </c>
      <c r="O9" s="270">
        <f>I9*(1+N9)</f>
        <v>476.95544160000003</v>
      </c>
    </row>
    <row r="10" spans="1:15" ht="12.75">
      <c r="A10" s="79" t="s">
        <v>112</v>
      </c>
      <c r="B10" s="81">
        <f aca="true" t="shared" si="3" ref="B10:I10">+B6+B7</f>
        <v>684.9836329999998</v>
      </c>
      <c r="C10" s="81">
        <f t="shared" si="3"/>
        <v>708.186116</v>
      </c>
      <c r="D10" s="81">
        <f t="shared" si="3"/>
        <v>907.9520810000001</v>
      </c>
      <c r="E10" s="81">
        <f t="shared" si="3"/>
        <v>822.4001519999998</v>
      </c>
      <c r="F10" s="81">
        <f>+F6+F7</f>
        <v>1005.482776</v>
      </c>
      <c r="G10" s="81">
        <f t="shared" si="3"/>
        <v>1087.8160200000002</v>
      </c>
      <c r="H10" s="81">
        <f t="shared" si="3"/>
        <v>964.7831489999999</v>
      </c>
      <c r="I10" s="81">
        <f t="shared" si="3"/>
        <v>1061.2105629999999</v>
      </c>
      <c r="J10" s="265">
        <f>K10/I10-1</f>
        <v>0.15523930711194778</v>
      </c>
      <c r="K10" s="266">
        <f>+K6+K7</f>
        <v>1225.9521555</v>
      </c>
      <c r="L10" s="265">
        <f>M10/I10-1</f>
        <v>0.11276707312608991</v>
      </c>
      <c r="M10" s="266">
        <f>+M6+M7</f>
        <v>1180.8801721599998</v>
      </c>
      <c r="N10" s="265">
        <f>O10/I10-1</f>
        <v>0.19771154109780587</v>
      </c>
      <c r="O10" s="266">
        <f>+O6+O7</f>
        <v>1271.02413884</v>
      </c>
    </row>
    <row r="11" spans="1:15" ht="12.75">
      <c r="A11" s="79" t="s">
        <v>113</v>
      </c>
      <c r="B11" s="86">
        <v>4.510012</v>
      </c>
      <c r="C11" s="86">
        <v>6.24103</v>
      </c>
      <c r="D11" s="86">
        <v>6.203086</v>
      </c>
      <c r="E11" s="86">
        <v>3.879422</v>
      </c>
      <c r="F11" s="86">
        <v>3.025617</v>
      </c>
      <c r="G11" s="86">
        <v>0.553321</v>
      </c>
      <c r="H11" s="114">
        <v>1.052783</v>
      </c>
      <c r="I11" s="114">
        <v>1.241506</v>
      </c>
      <c r="J11" s="265">
        <f>K11/I11-1</f>
        <v>-0.19452664747492154</v>
      </c>
      <c r="K11" s="271">
        <v>1</v>
      </c>
      <c r="L11" s="265">
        <f>M11/I11-1</f>
        <v>-0.1520102198458969</v>
      </c>
      <c r="M11" s="271">
        <v>1.0527844</v>
      </c>
      <c r="N11" s="265">
        <f>O11/I11-1</f>
        <v>-0.27507398272742944</v>
      </c>
      <c r="O11" s="271">
        <v>0.9</v>
      </c>
    </row>
    <row r="12" spans="1:15" ht="12.75">
      <c r="A12" s="79" t="s">
        <v>114</v>
      </c>
      <c r="B12" s="80">
        <f aca="true" t="shared" si="4" ref="B12:I12">SUM(B13:B15)</f>
        <v>789.2511</v>
      </c>
      <c r="C12" s="80">
        <f t="shared" si="4"/>
        <v>844.8778</v>
      </c>
      <c r="D12" s="80">
        <f t="shared" si="4"/>
        <v>827.746</v>
      </c>
      <c r="E12" s="80">
        <f t="shared" si="4"/>
        <v>868.2969999999999</v>
      </c>
      <c r="F12" s="80">
        <f t="shared" si="4"/>
        <v>1009.2922000000001</v>
      </c>
      <c r="G12" s="80">
        <f>SUM(G13:G15)</f>
        <v>915.2382000000001</v>
      </c>
      <c r="H12" s="80">
        <f t="shared" si="4"/>
        <v>1046.3808</v>
      </c>
      <c r="I12" s="80">
        <f t="shared" si="4"/>
        <v>1255.37104</v>
      </c>
      <c r="J12" s="265">
        <f>K12/I12-1</f>
        <v>0.005033952376342965</v>
      </c>
      <c r="K12" s="268">
        <f>SUM(K13:K15)</f>
        <v>1261.69051803</v>
      </c>
      <c r="L12" s="265">
        <f>M12/I12-1</f>
        <v>-0.014966047623657164</v>
      </c>
      <c r="M12" s="268">
        <f>SUM(M13:M15)</f>
        <v>1236.58309723</v>
      </c>
      <c r="N12" s="265">
        <f>O12/I12-1</f>
        <v>0.025033952376342983</v>
      </c>
      <c r="O12" s="268">
        <f>SUM(O13:O15)</f>
        <v>1286.79793883</v>
      </c>
    </row>
    <row r="13" spans="1:20" ht="12.75">
      <c r="A13" s="82" t="s">
        <v>276</v>
      </c>
      <c r="B13" s="85">
        <v>630.3212</v>
      </c>
      <c r="C13" s="85">
        <v>716.3043</v>
      </c>
      <c r="D13" s="85">
        <v>703.8874</v>
      </c>
      <c r="E13" s="85">
        <v>692.7908</v>
      </c>
      <c r="F13" s="85">
        <v>866.5659</v>
      </c>
      <c r="G13" s="85">
        <v>744.5528</v>
      </c>
      <c r="H13" s="85">
        <v>828.6392</v>
      </c>
      <c r="I13" s="85">
        <v>1015.985533</v>
      </c>
      <c r="J13" s="269">
        <v>0.02</v>
      </c>
      <c r="K13" s="270">
        <f>I13*(1+J13)</f>
        <v>1036.30524366</v>
      </c>
      <c r="L13" s="269">
        <v>0</v>
      </c>
      <c r="M13" s="270">
        <f>I13*(1+L13)</f>
        <v>1015.985533</v>
      </c>
      <c r="N13" s="269">
        <v>0.04</v>
      </c>
      <c r="O13" s="270">
        <f>I13*(1+N13)</f>
        <v>1056.6249543200001</v>
      </c>
      <c r="Q13" s="246"/>
      <c r="R13" s="246"/>
      <c r="S13" s="246"/>
      <c r="T13" s="246"/>
    </row>
    <row r="14" spans="1:20" ht="12.75">
      <c r="A14" s="82" t="s">
        <v>277</v>
      </c>
      <c r="B14" s="85">
        <v>105.4796</v>
      </c>
      <c r="C14" s="85">
        <v>86.1365</v>
      </c>
      <c r="D14" s="85">
        <v>87.9062</v>
      </c>
      <c r="E14" s="85">
        <v>131.8511</v>
      </c>
      <c r="F14" s="85">
        <v>115.2065</v>
      </c>
      <c r="G14" s="85">
        <v>127.1633</v>
      </c>
      <c r="H14" s="85">
        <v>118.001</v>
      </c>
      <c r="I14" s="85">
        <v>171.686931</v>
      </c>
      <c r="J14" s="269">
        <v>-0.05</v>
      </c>
      <c r="K14" s="270">
        <f>I14*(1+J14)</f>
        <v>163.10258444999997</v>
      </c>
      <c r="L14" s="269">
        <v>-0.07</v>
      </c>
      <c r="M14" s="270">
        <f>I14*(1+L14)</f>
        <v>159.66884582999998</v>
      </c>
      <c r="N14" s="269">
        <v>-0.03</v>
      </c>
      <c r="O14" s="270">
        <f>I14*(1+N14)</f>
        <v>166.53632306999998</v>
      </c>
      <c r="Q14" s="246"/>
      <c r="R14" s="246"/>
      <c r="S14" s="246"/>
      <c r="T14" s="246"/>
    </row>
    <row r="15" spans="1:20" ht="12.75">
      <c r="A15" s="82" t="s">
        <v>62</v>
      </c>
      <c r="B15" s="85">
        <v>53.4503</v>
      </c>
      <c r="C15" s="85">
        <v>42.437</v>
      </c>
      <c r="D15" s="85">
        <v>35.9524</v>
      </c>
      <c r="E15" s="85">
        <v>43.6551</v>
      </c>
      <c r="F15" s="85">
        <v>27.5198</v>
      </c>
      <c r="G15" s="85">
        <v>43.5221</v>
      </c>
      <c r="H15" s="85">
        <v>99.7406</v>
      </c>
      <c r="I15" s="85">
        <v>67.698576</v>
      </c>
      <c r="J15" s="269">
        <v>-0.08</v>
      </c>
      <c r="K15" s="270">
        <f>I15*(1+J15)</f>
        <v>62.28268992</v>
      </c>
      <c r="L15" s="269">
        <v>-0.1</v>
      </c>
      <c r="M15" s="270">
        <f>I15*(1+L15)</f>
        <v>60.9287184</v>
      </c>
      <c r="N15" s="269">
        <v>-0.06</v>
      </c>
      <c r="O15" s="270">
        <f>I15*(1+N15)</f>
        <v>63.63666144</v>
      </c>
      <c r="Q15" s="246"/>
      <c r="R15" s="246"/>
      <c r="S15" s="246"/>
      <c r="T15" s="246"/>
    </row>
    <row r="16" spans="1:20" ht="12.75">
      <c r="A16" s="79" t="s">
        <v>211</v>
      </c>
      <c r="B16" s="80">
        <v>15.229459</v>
      </c>
      <c r="C16" s="80">
        <v>9.347334</v>
      </c>
      <c r="D16" s="80">
        <v>19.890362</v>
      </c>
      <c r="E16" s="80">
        <v>10.932257</v>
      </c>
      <c r="F16" s="80">
        <v>26.075314</v>
      </c>
      <c r="G16" s="80">
        <v>31.452386</v>
      </c>
      <c r="H16" s="80">
        <v>32.89331</v>
      </c>
      <c r="I16" s="80">
        <v>30.567738</v>
      </c>
      <c r="J16" s="265">
        <f>K16/I16-1</f>
        <v>-0.1821442594149426</v>
      </c>
      <c r="K16" s="268">
        <v>25</v>
      </c>
      <c r="L16" s="265">
        <f>M16/I16-1</f>
        <v>-0.08400157054473567</v>
      </c>
      <c r="M16" s="268">
        <v>28</v>
      </c>
      <c r="N16" s="265">
        <f>O16/I16-1</f>
        <v>-0.28028694828514944</v>
      </c>
      <c r="O16" s="268">
        <v>22</v>
      </c>
      <c r="Q16" s="246"/>
      <c r="R16" s="246"/>
      <c r="S16" s="246"/>
      <c r="T16" s="246"/>
    </row>
    <row r="17" spans="1:20" ht="12.75">
      <c r="A17" s="79" t="s">
        <v>309</v>
      </c>
      <c r="B17" s="81">
        <v>649.907405</v>
      </c>
      <c r="C17" s="81">
        <v>802.187453</v>
      </c>
      <c r="D17" s="81">
        <v>748.07482</v>
      </c>
      <c r="E17" s="81">
        <v>808.783347</v>
      </c>
      <c r="F17" s="81">
        <v>841.693702</v>
      </c>
      <c r="G17" s="81">
        <v>701.121589</v>
      </c>
      <c r="H17" s="81">
        <v>816.665333</v>
      </c>
      <c r="I17" s="331">
        <v>1042.635054</v>
      </c>
      <c r="J17" s="265">
        <f>K17/I17-1</f>
        <v>0.059213779829428326</v>
      </c>
      <c r="K17" s="266">
        <f>+K5-K10+K11+K12+K16</f>
        <v>1104.3734165300002</v>
      </c>
      <c r="L17" s="265">
        <f>M17/I17-1</f>
        <v>0.08128990977700257</v>
      </c>
      <c r="M17" s="266">
        <f>+M5-M10+M11+M12+M16</f>
        <v>1127.3907634700004</v>
      </c>
      <c r="N17" s="265">
        <f>O17/I17-1</f>
        <v>0.03709236500502322</v>
      </c>
      <c r="O17" s="266">
        <f>+O5-O10+O11+O12+O16</f>
        <v>1081.3088539900002</v>
      </c>
      <c r="Q17" s="246"/>
      <c r="R17" s="246"/>
      <c r="S17" s="246"/>
      <c r="T17" s="246"/>
    </row>
    <row r="18" spans="1:15" ht="12.75">
      <c r="A18" s="82" t="s">
        <v>228</v>
      </c>
      <c r="B18" s="216">
        <f aca="true" t="shared" si="5" ref="B18:H18">+B17/B10</f>
        <v>0.9487926042168663</v>
      </c>
      <c r="C18" s="216">
        <f t="shared" si="5"/>
        <v>1.1327353570992629</v>
      </c>
      <c r="D18" s="216">
        <f t="shared" si="5"/>
        <v>0.8239144285853561</v>
      </c>
      <c r="E18" s="216">
        <f t="shared" si="5"/>
        <v>0.9834426039843439</v>
      </c>
      <c r="F18" s="216">
        <f t="shared" si="5"/>
        <v>0.8371040480160349</v>
      </c>
      <c r="G18" s="216">
        <f t="shared" si="5"/>
        <v>0.6445222134161986</v>
      </c>
      <c r="H18" s="216">
        <f t="shared" si="5"/>
        <v>0.8464755358201226</v>
      </c>
      <c r="I18" s="216">
        <f>+I17/I10</f>
        <v>0.9824959252690743</v>
      </c>
      <c r="J18" s="272"/>
      <c r="K18" s="273">
        <f>+K17/K10</f>
        <v>0.9008291323404752</v>
      </c>
      <c r="L18" s="273"/>
      <c r="M18" s="273">
        <f>+M17/M10</f>
        <v>0.9547037794764903</v>
      </c>
      <c r="N18" s="273"/>
      <c r="O18" s="273">
        <f>+O17/O10</f>
        <v>0.8507382518925696</v>
      </c>
    </row>
    <row r="19" spans="1:15" ht="12.75">
      <c r="A19" s="82" t="s">
        <v>229</v>
      </c>
      <c r="B19" s="216">
        <f aca="true" t="shared" si="6" ref="B19:G19">B17/B12</f>
        <v>0.8234482093214696</v>
      </c>
      <c r="C19" s="216">
        <f t="shared" si="6"/>
        <v>0.9494715721019064</v>
      </c>
      <c r="D19" s="216">
        <f>D17/D12</f>
        <v>0.9037492419172065</v>
      </c>
      <c r="E19" s="216">
        <f t="shared" si="6"/>
        <v>0.9314593359184704</v>
      </c>
      <c r="F19" s="216">
        <f t="shared" si="6"/>
        <v>0.8339445227061102</v>
      </c>
      <c r="G19" s="216">
        <f t="shared" si="6"/>
        <v>0.7660536776109212</v>
      </c>
      <c r="H19" s="216">
        <f>H17/H12</f>
        <v>0.7804666647170897</v>
      </c>
      <c r="I19" s="216">
        <f>I17/I12</f>
        <v>0.830539355121654</v>
      </c>
      <c r="J19" s="272"/>
      <c r="K19" s="273">
        <f>K17/K12</f>
        <v>0.8753124484555577</v>
      </c>
      <c r="L19" s="273"/>
      <c r="M19" s="273">
        <f>M17/M12</f>
        <v>0.9116983452186956</v>
      </c>
      <c r="N19" s="273"/>
      <c r="O19" s="273">
        <f>O17/O12</f>
        <v>0.8403097497756039</v>
      </c>
    </row>
    <row r="20" spans="1:15" ht="12.75">
      <c r="A20" s="514" t="s">
        <v>330</v>
      </c>
      <c r="B20" s="514"/>
      <c r="C20" s="514"/>
      <c r="D20" s="514"/>
      <c r="E20" s="514"/>
      <c r="F20" s="514"/>
      <c r="G20" s="514"/>
      <c r="H20" s="514"/>
      <c r="I20" s="514"/>
      <c r="J20" s="514"/>
      <c r="K20" s="514"/>
      <c r="L20" s="514"/>
      <c r="M20" s="514"/>
      <c r="N20" s="514"/>
      <c r="O20" s="514"/>
    </row>
    <row r="21" spans="1:15" ht="12.75">
      <c r="A21" s="513" t="s">
        <v>310</v>
      </c>
      <c r="B21" s="513"/>
      <c r="C21" s="513"/>
      <c r="D21" s="513"/>
      <c r="E21" s="513"/>
      <c r="F21" s="513"/>
      <c r="G21" s="513"/>
      <c r="H21" s="513"/>
      <c r="I21" s="513"/>
      <c r="J21" s="513"/>
      <c r="K21" s="513"/>
      <c r="L21" s="513"/>
      <c r="M21" s="513"/>
      <c r="N21" s="513"/>
      <c r="O21" s="513"/>
    </row>
    <row r="22" spans="1:15" ht="12.75">
      <c r="A22" s="513" t="s">
        <v>63</v>
      </c>
      <c r="B22" s="513"/>
      <c r="C22" s="513"/>
      <c r="D22" s="513"/>
      <c r="E22" s="513"/>
      <c r="F22" s="513"/>
      <c r="G22" s="513"/>
      <c r="H22" s="513"/>
      <c r="I22" s="513"/>
      <c r="J22" s="513"/>
      <c r="K22" s="513"/>
      <c r="L22" s="513"/>
      <c r="M22" s="513"/>
      <c r="N22" s="513"/>
      <c r="O22" s="513"/>
    </row>
    <row r="23" spans="1:15" ht="12.75">
      <c r="A23" s="513" t="s">
        <v>64</v>
      </c>
      <c r="B23" s="513"/>
      <c r="C23" s="513"/>
      <c r="D23" s="513"/>
      <c r="E23" s="513"/>
      <c r="F23" s="513"/>
      <c r="G23" s="513"/>
      <c r="H23" s="513"/>
      <c r="I23" s="513"/>
      <c r="J23" s="513"/>
      <c r="K23" s="513"/>
      <c r="L23" s="513"/>
      <c r="M23" s="513"/>
      <c r="N23" s="513"/>
      <c r="O23" s="513"/>
    </row>
    <row r="24" spans="1:15" ht="12.75">
      <c r="A24" s="513" t="s">
        <v>65</v>
      </c>
      <c r="B24" s="513"/>
      <c r="C24" s="513"/>
      <c r="D24" s="513"/>
      <c r="E24" s="513"/>
      <c r="F24" s="513"/>
      <c r="G24" s="513"/>
      <c r="H24" s="513"/>
      <c r="I24" s="513"/>
      <c r="J24" s="513"/>
      <c r="K24" s="513"/>
      <c r="L24" s="513"/>
      <c r="M24" s="513"/>
      <c r="N24" s="513"/>
      <c r="O24" s="513"/>
    </row>
    <row r="25" spans="1:15" s="249" customFormat="1" ht="12.75">
      <c r="A25" s="513" t="s">
        <v>278</v>
      </c>
      <c r="B25" s="513"/>
      <c r="C25" s="513"/>
      <c r="D25" s="513"/>
      <c r="E25" s="513"/>
      <c r="F25" s="513"/>
      <c r="G25" s="513"/>
      <c r="H25" s="513"/>
      <c r="I25" s="513"/>
      <c r="J25" s="513"/>
      <c r="K25" s="513"/>
      <c r="L25" s="513"/>
      <c r="M25" s="513"/>
      <c r="N25" s="513"/>
      <c r="O25" s="513"/>
    </row>
    <row r="26" spans="1:15" s="249" customFormat="1" ht="12.75">
      <c r="A26" s="247" t="s">
        <v>340</v>
      </c>
      <c r="H26" s="87"/>
      <c r="I26" s="311"/>
      <c r="J26" s="87"/>
      <c r="K26" s="87"/>
      <c r="L26" s="87"/>
      <c r="M26" s="87"/>
      <c r="N26" s="87"/>
      <c r="O26" s="87"/>
    </row>
    <row r="27" spans="7:15" s="249" customFormat="1" ht="12.75">
      <c r="G27" s="306"/>
      <c r="H27" s="306"/>
      <c r="I27" s="306"/>
      <c r="J27" s="87"/>
      <c r="K27" s="87"/>
      <c r="L27" s="87"/>
      <c r="M27" s="87"/>
      <c r="N27" s="87"/>
      <c r="O27" s="87"/>
    </row>
    <row r="28" ht="15">
      <c r="I28" s="310"/>
    </row>
  </sheetData>
  <sheetProtection/>
  <mergeCells count="12">
    <mergeCell ref="A1:O1"/>
    <mergeCell ref="A3:A4"/>
    <mergeCell ref="B4:O4"/>
    <mergeCell ref="J3:K3"/>
    <mergeCell ref="L3:M3"/>
    <mergeCell ref="N3:O3"/>
    <mergeCell ref="A25:O25"/>
    <mergeCell ref="A20:O20"/>
    <mergeCell ref="A21:O21"/>
    <mergeCell ref="A22:O22"/>
    <mergeCell ref="A23:O23"/>
    <mergeCell ref="A24:O2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&amp;C&amp;10 11</oddFooter>
  </headerFooter>
  <ignoredErrors>
    <ignoredError sqref="B12:I12 O12" formulaRange="1"/>
    <ignoredError sqref="M11 J10:N10 J12:N12 J11:L11 N11 M17 L17 N17 K7:O7" formula="1"/>
  </ignoredErrors>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1">
      <selection activeCell="X21" sqref="X21:AF21"/>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520" t="s">
        <v>302</v>
      </c>
      <c r="B1" s="521"/>
      <c r="C1" s="521"/>
      <c r="D1" s="521"/>
      <c r="E1" s="521"/>
      <c r="F1" s="521"/>
      <c r="G1" s="521"/>
      <c r="H1" s="521"/>
      <c r="I1" s="521"/>
      <c r="J1" s="521"/>
      <c r="K1" s="521"/>
      <c r="L1" s="521"/>
      <c r="M1" s="521"/>
      <c r="N1" s="521"/>
    </row>
    <row r="2" spans="1:29" ht="12.75">
      <c r="A2" s="520" t="s">
        <v>37</v>
      </c>
      <c r="B2" s="521"/>
      <c r="C2" s="521"/>
      <c r="D2" s="521"/>
      <c r="E2" s="521"/>
      <c r="F2" s="521"/>
      <c r="G2" s="521"/>
      <c r="H2" s="521"/>
      <c r="I2" s="521"/>
      <c r="J2" s="521"/>
      <c r="K2" s="521"/>
      <c r="L2" s="521"/>
      <c r="M2" s="521"/>
      <c r="N2" s="521"/>
      <c r="AC2" s="147"/>
    </row>
    <row r="3" spans="1:32" ht="14.25" customHeight="1">
      <c r="A3" s="520" t="s">
        <v>38</v>
      </c>
      <c r="B3" s="521"/>
      <c r="C3" s="521"/>
      <c r="D3" s="521"/>
      <c r="E3" s="521"/>
      <c r="F3" s="521"/>
      <c r="G3" s="521"/>
      <c r="H3" s="521"/>
      <c r="I3" s="521"/>
      <c r="J3" s="521"/>
      <c r="K3" s="521"/>
      <c r="L3" s="521"/>
      <c r="M3" s="521"/>
      <c r="N3" s="521"/>
      <c r="W3" s="77"/>
      <c r="X3" s="77" t="s">
        <v>146</v>
      </c>
      <c r="Y3" s="77" t="s">
        <v>53</v>
      </c>
      <c r="Z3" s="77" t="s">
        <v>54</v>
      </c>
      <c r="AA3" s="77" t="s">
        <v>55</v>
      </c>
      <c r="AB3" s="77"/>
      <c r="AC3" s="77" t="s">
        <v>146</v>
      </c>
      <c r="AD3" s="77" t="s">
        <v>53</v>
      </c>
      <c r="AE3" s="77" t="s">
        <v>54</v>
      </c>
      <c r="AF3" s="77" t="s">
        <v>55</v>
      </c>
    </row>
    <row r="4" spans="23:32" ht="14.25">
      <c r="W4" s="10">
        <v>40909</v>
      </c>
      <c r="X4" s="11">
        <v>12000</v>
      </c>
      <c r="Y4" s="11">
        <v>19000</v>
      </c>
      <c r="Z4" s="11">
        <v>10000</v>
      </c>
      <c r="AA4" s="11">
        <v>12500</v>
      </c>
      <c r="AB4" s="10">
        <v>40909</v>
      </c>
      <c r="AC4" s="116">
        <f>X4/40</f>
        <v>300</v>
      </c>
      <c r="AD4" s="116">
        <f>Y4/40</f>
        <v>475</v>
      </c>
      <c r="AE4" s="116">
        <f>Z4/40</f>
        <v>250</v>
      </c>
      <c r="AF4" s="116">
        <f>AA4/40</f>
        <v>312.5</v>
      </c>
    </row>
    <row r="5" spans="1:32" ht="14.25">
      <c r="A5" s="9" t="s">
        <v>39</v>
      </c>
      <c r="B5" s="9" t="s">
        <v>40</v>
      </c>
      <c r="C5" s="9" t="s">
        <v>41</v>
      </c>
      <c r="D5" s="9" t="s">
        <v>42</v>
      </c>
      <c r="E5" s="9" t="s">
        <v>43</v>
      </c>
      <c r="F5" s="9" t="s">
        <v>44</v>
      </c>
      <c r="G5" s="9" t="s">
        <v>45</v>
      </c>
      <c r="H5" s="9" t="s">
        <v>46</v>
      </c>
      <c r="I5" s="9" t="s">
        <v>47</v>
      </c>
      <c r="J5" s="9" t="s">
        <v>48</v>
      </c>
      <c r="K5" s="9" t="s">
        <v>49</v>
      </c>
      <c r="L5" s="9" t="s">
        <v>50</v>
      </c>
      <c r="M5" s="9" t="s">
        <v>51</v>
      </c>
      <c r="N5" s="9" t="s">
        <v>173</v>
      </c>
      <c r="T5" s="67"/>
      <c r="U5" s="67"/>
      <c r="W5" s="10">
        <v>40940</v>
      </c>
      <c r="X5" s="11">
        <v>12500</v>
      </c>
      <c r="Y5" s="11">
        <v>19000</v>
      </c>
      <c r="Z5" s="11">
        <v>11500</v>
      </c>
      <c r="AA5" s="11">
        <v>13500</v>
      </c>
      <c r="AB5" s="10">
        <v>40940</v>
      </c>
      <c r="AC5" s="116">
        <f aca="true" t="shared" si="0" ref="AC5:AF6">X5/40</f>
        <v>312.5</v>
      </c>
      <c r="AD5" s="116">
        <f t="shared" si="0"/>
        <v>475</v>
      </c>
      <c r="AE5" s="116">
        <f t="shared" si="0"/>
        <v>287.5</v>
      </c>
      <c r="AF5" s="116">
        <f t="shared" si="0"/>
        <v>337.5</v>
      </c>
    </row>
    <row r="6" spans="1:32" ht="14.25">
      <c r="A6" s="95">
        <v>2010</v>
      </c>
      <c r="B6" s="96">
        <v>7500</v>
      </c>
      <c r="C6" s="96">
        <v>8000</v>
      </c>
      <c r="D6" s="96">
        <v>8500</v>
      </c>
      <c r="E6" s="96">
        <v>10500</v>
      </c>
      <c r="F6" s="96">
        <v>10500</v>
      </c>
      <c r="G6" s="96">
        <v>11250</v>
      </c>
      <c r="H6" s="96">
        <v>13500</v>
      </c>
      <c r="I6" s="96">
        <v>14000</v>
      </c>
      <c r="J6" s="96">
        <v>14500</v>
      </c>
      <c r="K6" s="96">
        <v>14000</v>
      </c>
      <c r="L6" s="96">
        <v>14000</v>
      </c>
      <c r="M6" s="96">
        <v>14000</v>
      </c>
      <c r="N6" s="96">
        <f>AVERAGE(B6:M6)</f>
        <v>11687.5</v>
      </c>
      <c r="T6" s="94"/>
      <c r="U6" s="94"/>
      <c r="W6" s="10">
        <v>40969</v>
      </c>
      <c r="X6" s="11">
        <v>12500</v>
      </c>
      <c r="Y6" s="11">
        <v>19000</v>
      </c>
      <c r="Z6" s="11">
        <v>11000</v>
      </c>
      <c r="AA6" s="11">
        <v>13500</v>
      </c>
      <c r="AB6" s="10">
        <v>40969</v>
      </c>
      <c r="AC6" s="116">
        <f t="shared" si="0"/>
        <v>312.5</v>
      </c>
      <c r="AD6" s="116">
        <f t="shared" si="0"/>
        <v>475</v>
      </c>
      <c r="AE6" s="116">
        <f t="shared" si="0"/>
        <v>275</v>
      </c>
      <c r="AF6" s="116">
        <f t="shared" si="0"/>
        <v>337.5</v>
      </c>
    </row>
    <row r="7" spans="1:32" ht="14.25">
      <c r="A7" s="95">
        <v>2011</v>
      </c>
      <c r="B7" s="96">
        <v>14000</v>
      </c>
      <c r="C7" s="96">
        <v>14000</v>
      </c>
      <c r="D7" s="96">
        <v>14000</v>
      </c>
      <c r="E7" s="96">
        <v>14000</v>
      </c>
      <c r="F7" s="96">
        <v>14500</v>
      </c>
      <c r="G7" s="96">
        <v>14000</v>
      </c>
      <c r="H7" s="96">
        <v>12500</v>
      </c>
      <c r="I7" s="96">
        <v>12500</v>
      </c>
      <c r="J7" s="96">
        <v>11000</v>
      </c>
      <c r="K7" s="96">
        <v>11000</v>
      </c>
      <c r="L7" s="96">
        <v>11000</v>
      </c>
      <c r="M7" s="96">
        <v>11500</v>
      </c>
      <c r="N7" s="96">
        <f>AVERAGE(B7:M7)</f>
        <v>12833.333333333334</v>
      </c>
      <c r="T7" s="94"/>
      <c r="U7" s="94"/>
      <c r="W7" s="10">
        <v>41000</v>
      </c>
      <c r="X7" s="11">
        <v>12500</v>
      </c>
      <c r="Y7" s="11">
        <v>18500</v>
      </c>
      <c r="Z7" s="11">
        <v>11000</v>
      </c>
      <c r="AA7" s="11">
        <v>13500</v>
      </c>
      <c r="AB7" s="10">
        <v>41000</v>
      </c>
      <c r="AC7" s="116">
        <f aca="true" t="shared" si="1" ref="AC7:AF8">X7/40</f>
        <v>312.5</v>
      </c>
      <c r="AD7" s="116">
        <f t="shared" si="1"/>
        <v>462.5</v>
      </c>
      <c r="AE7" s="116">
        <f t="shared" si="1"/>
        <v>275</v>
      </c>
      <c r="AF7" s="116">
        <f t="shared" si="1"/>
        <v>337.5</v>
      </c>
    </row>
    <row r="8" spans="1:32" ht="14.25">
      <c r="A8" s="95">
        <v>2012</v>
      </c>
      <c r="B8" s="96">
        <v>12000</v>
      </c>
      <c r="C8" s="96">
        <v>12500</v>
      </c>
      <c r="D8" s="96">
        <v>12500</v>
      </c>
      <c r="E8" s="96">
        <v>12500</v>
      </c>
      <c r="F8" s="96">
        <v>12000</v>
      </c>
      <c r="G8" s="96">
        <v>12000</v>
      </c>
      <c r="H8" s="96">
        <v>12000</v>
      </c>
      <c r="I8" s="96">
        <v>11000</v>
      </c>
      <c r="J8" s="96">
        <v>9500</v>
      </c>
      <c r="K8" s="96">
        <v>10000</v>
      </c>
      <c r="L8" s="96">
        <v>9500</v>
      </c>
      <c r="M8" s="96">
        <v>9000</v>
      </c>
      <c r="N8" s="96">
        <f>AVERAGE(B8:M8)</f>
        <v>11208.333333333334</v>
      </c>
      <c r="O8" s="94"/>
      <c r="P8" s="94"/>
      <c r="Q8" s="94"/>
      <c r="R8" s="94"/>
      <c r="S8" s="94"/>
      <c r="T8" s="94"/>
      <c r="U8" s="94"/>
      <c r="W8" s="10">
        <v>41030</v>
      </c>
      <c r="X8" s="11">
        <v>12000</v>
      </c>
      <c r="Y8" s="11">
        <v>18000</v>
      </c>
      <c r="Z8" s="11">
        <v>10000</v>
      </c>
      <c r="AA8" s="11">
        <v>13500</v>
      </c>
      <c r="AB8" s="10">
        <v>41030</v>
      </c>
      <c r="AC8" s="116">
        <f t="shared" si="1"/>
        <v>300</v>
      </c>
      <c r="AD8" s="116">
        <f t="shared" si="1"/>
        <v>450</v>
      </c>
      <c r="AE8" s="116">
        <f t="shared" si="1"/>
        <v>250</v>
      </c>
      <c r="AF8" s="116">
        <f t="shared" si="1"/>
        <v>337.5</v>
      </c>
    </row>
    <row r="9" spans="1:32" ht="14.25">
      <c r="A9" s="95">
        <v>2013</v>
      </c>
      <c r="B9" s="96">
        <v>9500</v>
      </c>
      <c r="C9" s="96">
        <v>9000</v>
      </c>
      <c r="D9" s="96">
        <v>9500</v>
      </c>
      <c r="E9" s="96">
        <v>8500</v>
      </c>
      <c r="F9" s="96">
        <v>8500</v>
      </c>
      <c r="G9" s="96">
        <v>8500</v>
      </c>
      <c r="H9" s="96"/>
      <c r="I9" s="96"/>
      <c r="J9" s="96"/>
      <c r="K9" s="96"/>
      <c r="L9" s="96"/>
      <c r="M9" s="96"/>
      <c r="N9" s="96">
        <f>AVERAGE(B9:M9)</f>
        <v>8916.666666666666</v>
      </c>
      <c r="O9" s="94"/>
      <c r="P9" s="94"/>
      <c r="Q9" s="94"/>
      <c r="R9" s="94"/>
      <c r="S9" s="94"/>
      <c r="T9" s="94"/>
      <c r="U9" s="94"/>
      <c r="W9" s="10">
        <v>41061</v>
      </c>
      <c r="X9" s="11">
        <v>12000</v>
      </c>
      <c r="Y9" s="11">
        <v>18000</v>
      </c>
      <c r="Z9" s="11">
        <v>9000</v>
      </c>
      <c r="AA9" s="11">
        <v>12500</v>
      </c>
      <c r="AB9" s="10">
        <v>41061</v>
      </c>
      <c r="AC9" s="116">
        <f aca="true" t="shared" si="2" ref="AC9:AF11">X9/40</f>
        <v>300</v>
      </c>
      <c r="AD9" s="116">
        <f t="shared" si="2"/>
        <v>450</v>
      </c>
      <c r="AE9" s="116">
        <f t="shared" si="2"/>
        <v>225</v>
      </c>
      <c r="AF9" s="116">
        <f t="shared" si="2"/>
        <v>312.5</v>
      </c>
    </row>
    <row r="10" spans="1:61" ht="15" thickBot="1">
      <c r="A10" s="524" t="s">
        <v>311</v>
      </c>
      <c r="B10" s="524"/>
      <c r="C10" s="524"/>
      <c r="D10" s="524"/>
      <c r="E10" s="524"/>
      <c r="F10" s="524"/>
      <c r="G10" s="524"/>
      <c r="H10" s="524"/>
      <c r="I10" s="524"/>
      <c r="J10" s="524"/>
      <c r="K10" s="524"/>
      <c r="L10" s="524"/>
      <c r="M10" s="524"/>
      <c r="N10" s="72"/>
      <c r="O10" s="72"/>
      <c r="P10" s="72"/>
      <c r="Q10" s="72"/>
      <c r="R10" s="72"/>
      <c r="S10" s="72"/>
      <c r="T10" s="72"/>
      <c r="U10" s="72"/>
      <c r="V10" s="72"/>
      <c r="W10" s="10">
        <v>41091</v>
      </c>
      <c r="X10" s="11">
        <v>12000</v>
      </c>
      <c r="Y10" s="11">
        <v>18000</v>
      </c>
      <c r="Z10" s="11">
        <v>8000</v>
      </c>
      <c r="AA10" s="11">
        <v>12500</v>
      </c>
      <c r="AB10" s="10">
        <v>41091</v>
      </c>
      <c r="AC10" s="116">
        <f t="shared" si="2"/>
        <v>300</v>
      </c>
      <c r="AD10" s="116">
        <f t="shared" si="2"/>
        <v>450</v>
      </c>
      <c r="AE10" s="116">
        <f t="shared" si="2"/>
        <v>200</v>
      </c>
      <c r="AF10" s="116">
        <f t="shared" si="2"/>
        <v>312.5</v>
      </c>
      <c r="AV10" s="16" t="s">
        <v>56</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41122</v>
      </c>
      <c r="X11" s="11">
        <v>11000</v>
      </c>
      <c r="Y11" s="11">
        <v>18000</v>
      </c>
      <c r="Z11" s="11">
        <v>8000</v>
      </c>
      <c r="AA11" s="11">
        <v>13500</v>
      </c>
      <c r="AB11" s="10">
        <v>41122</v>
      </c>
      <c r="AC11" s="116">
        <f t="shared" si="2"/>
        <v>275</v>
      </c>
      <c r="AD11" s="116">
        <f t="shared" si="2"/>
        <v>450</v>
      </c>
      <c r="AE11" s="116">
        <f t="shared" si="2"/>
        <v>200</v>
      </c>
      <c r="AF11" s="116">
        <f t="shared" si="2"/>
        <v>337.5</v>
      </c>
    </row>
    <row r="12" spans="1:32" ht="14.25">
      <c r="A12" s="520" t="s">
        <v>303</v>
      </c>
      <c r="B12" s="521"/>
      <c r="C12" s="521"/>
      <c r="D12" s="521"/>
      <c r="E12" s="521"/>
      <c r="F12" s="521"/>
      <c r="G12" s="521"/>
      <c r="H12" s="521"/>
      <c r="I12" s="521"/>
      <c r="J12" s="521"/>
      <c r="K12" s="521"/>
      <c r="L12" s="521"/>
      <c r="M12" s="521"/>
      <c r="N12" s="521"/>
      <c r="W12" s="10">
        <v>41153</v>
      </c>
      <c r="X12" s="11">
        <v>9500</v>
      </c>
      <c r="Y12" s="11">
        <v>15500</v>
      </c>
      <c r="Z12" s="11">
        <v>8250</v>
      </c>
      <c r="AA12" s="11">
        <v>14000</v>
      </c>
      <c r="AB12" s="10">
        <v>41153</v>
      </c>
      <c r="AC12" s="116">
        <f aca="true" t="shared" si="3" ref="AC12:AF13">X12/40</f>
        <v>237.5</v>
      </c>
      <c r="AD12" s="116">
        <f t="shared" si="3"/>
        <v>387.5</v>
      </c>
      <c r="AE12" s="116">
        <f t="shared" si="3"/>
        <v>206.25</v>
      </c>
      <c r="AF12" s="116">
        <f t="shared" si="3"/>
        <v>350</v>
      </c>
    </row>
    <row r="13" spans="1:32" ht="14.25">
      <c r="A13" s="520" t="s">
        <v>37</v>
      </c>
      <c r="B13" s="521"/>
      <c r="C13" s="521"/>
      <c r="D13" s="521"/>
      <c r="E13" s="521"/>
      <c r="F13" s="521"/>
      <c r="G13" s="521"/>
      <c r="H13" s="521"/>
      <c r="I13" s="521"/>
      <c r="J13" s="521"/>
      <c r="K13" s="521"/>
      <c r="L13" s="521"/>
      <c r="M13" s="521"/>
      <c r="N13" s="521"/>
      <c r="W13" s="10">
        <v>41183</v>
      </c>
      <c r="X13" s="11">
        <v>10000</v>
      </c>
      <c r="Y13" s="11">
        <v>17000</v>
      </c>
      <c r="Z13" s="11">
        <v>8500</v>
      </c>
      <c r="AA13" s="11">
        <v>13500</v>
      </c>
      <c r="AB13" s="10">
        <v>41183</v>
      </c>
      <c r="AC13" s="12">
        <f t="shared" si="3"/>
        <v>250</v>
      </c>
      <c r="AD13" s="12">
        <f t="shared" si="3"/>
        <v>425</v>
      </c>
      <c r="AE13" s="12">
        <f t="shared" si="3"/>
        <v>212.5</v>
      </c>
      <c r="AF13" s="12">
        <f t="shared" si="3"/>
        <v>337.5</v>
      </c>
    </row>
    <row r="14" spans="1:32" ht="14.25">
      <c r="A14" s="520" t="s">
        <v>38</v>
      </c>
      <c r="B14" s="521"/>
      <c r="C14" s="521"/>
      <c r="D14" s="521"/>
      <c r="E14" s="521"/>
      <c r="F14" s="521"/>
      <c r="G14" s="521"/>
      <c r="H14" s="521"/>
      <c r="I14" s="521"/>
      <c r="J14" s="521"/>
      <c r="K14" s="521"/>
      <c r="L14" s="521"/>
      <c r="M14" s="521"/>
      <c r="N14" s="521"/>
      <c r="W14" s="10">
        <v>41214</v>
      </c>
      <c r="X14" s="11">
        <v>9500</v>
      </c>
      <c r="Y14" s="11">
        <v>16000</v>
      </c>
      <c r="Z14" s="11">
        <v>8000</v>
      </c>
      <c r="AA14" s="11">
        <v>13500</v>
      </c>
      <c r="AB14" s="10">
        <v>41214</v>
      </c>
      <c r="AC14" s="282">
        <f aca="true" t="shared" si="4" ref="AC14:AF18">X14/40</f>
        <v>237.5</v>
      </c>
      <c r="AD14" s="282">
        <f t="shared" si="4"/>
        <v>400</v>
      </c>
      <c r="AE14" s="282">
        <f t="shared" si="4"/>
        <v>200</v>
      </c>
      <c r="AF14" s="282">
        <f t="shared" si="4"/>
        <v>337.5</v>
      </c>
    </row>
    <row r="15" spans="23:32" ht="14.25">
      <c r="W15" s="10">
        <v>41244</v>
      </c>
      <c r="X15" s="11">
        <v>9000</v>
      </c>
      <c r="Y15" s="11">
        <v>15000</v>
      </c>
      <c r="Z15" s="11">
        <v>8000</v>
      </c>
      <c r="AA15" s="11">
        <v>12000</v>
      </c>
      <c r="AB15" s="10">
        <v>41244</v>
      </c>
      <c r="AC15" s="306">
        <f t="shared" si="4"/>
        <v>225</v>
      </c>
      <c r="AD15" s="306">
        <f t="shared" si="4"/>
        <v>375</v>
      </c>
      <c r="AE15" s="306">
        <f t="shared" si="4"/>
        <v>200</v>
      </c>
      <c r="AF15" s="306">
        <f t="shared" si="4"/>
        <v>300</v>
      </c>
    </row>
    <row r="16" spans="1:32" ht="14.25">
      <c r="A16" s="9" t="s">
        <v>39</v>
      </c>
      <c r="B16" s="9" t="s">
        <v>40</v>
      </c>
      <c r="C16" s="9" t="s">
        <v>41</v>
      </c>
      <c r="D16" s="9" t="s">
        <v>42</v>
      </c>
      <c r="E16" s="9" t="s">
        <v>43</v>
      </c>
      <c r="F16" s="9" t="s">
        <v>44</v>
      </c>
      <c r="G16" s="9" t="s">
        <v>45</v>
      </c>
      <c r="H16" s="9" t="s">
        <v>46</v>
      </c>
      <c r="I16" s="9" t="s">
        <v>47</v>
      </c>
      <c r="J16" s="9" t="s">
        <v>48</v>
      </c>
      <c r="K16" s="9" t="s">
        <v>49</v>
      </c>
      <c r="L16" s="9" t="s">
        <v>50</v>
      </c>
      <c r="M16" s="9" t="s">
        <v>51</v>
      </c>
      <c r="N16" s="9" t="s">
        <v>173</v>
      </c>
      <c r="T16" s="67"/>
      <c r="U16" s="67"/>
      <c r="W16" s="10">
        <v>41275</v>
      </c>
      <c r="X16" s="11">
        <v>9500</v>
      </c>
      <c r="Y16" s="11">
        <v>15000</v>
      </c>
      <c r="Z16" s="11">
        <v>8000</v>
      </c>
      <c r="AA16" s="11">
        <v>12500</v>
      </c>
      <c r="AB16" s="10">
        <v>41275</v>
      </c>
      <c r="AC16" s="306">
        <f t="shared" si="4"/>
        <v>237.5</v>
      </c>
      <c r="AD16" s="306">
        <f t="shared" si="4"/>
        <v>375</v>
      </c>
      <c r="AE16" s="306">
        <f t="shared" si="4"/>
        <v>200</v>
      </c>
      <c r="AF16" s="306">
        <f t="shared" si="4"/>
        <v>312.5</v>
      </c>
    </row>
    <row r="17" spans="1:32" ht="14.25">
      <c r="A17" s="98">
        <v>2010</v>
      </c>
      <c r="B17" s="99">
        <v>10500</v>
      </c>
      <c r="C17" s="99">
        <v>12000</v>
      </c>
      <c r="D17" s="99">
        <v>13500</v>
      </c>
      <c r="E17" s="99">
        <v>14500</v>
      </c>
      <c r="F17" s="99">
        <v>15500</v>
      </c>
      <c r="G17" s="99">
        <v>16500</v>
      </c>
      <c r="H17" s="99">
        <v>17500</v>
      </c>
      <c r="I17" s="99">
        <v>18000</v>
      </c>
      <c r="J17" s="99">
        <v>20000</v>
      </c>
      <c r="K17" s="99">
        <v>19500</v>
      </c>
      <c r="L17" s="99">
        <v>18000</v>
      </c>
      <c r="M17" s="99">
        <v>18000</v>
      </c>
      <c r="N17" s="96">
        <f>AVERAGE(B17:M17)</f>
        <v>16125</v>
      </c>
      <c r="T17" s="94"/>
      <c r="U17" s="94"/>
      <c r="W17" s="10">
        <v>41306</v>
      </c>
      <c r="X17" s="11">
        <v>9000</v>
      </c>
      <c r="Y17" s="11">
        <v>15000</v>
      </c>
      <c r="Z17" s="11">
        <v>8000</v>
      </c>
      <c r="AA17" s="11">
        <v>12000</v>
      </c>
      <c r="AB17" s="10">
        <v>41306</v>
      </c>
      <c r="AC17" s="328">
        <f t="shared" si="4"/>
        <v>225</v>
      </c>
      <c r="AD17" s="328">
        <f t="shared" si="4"/>
        <v>375</v>
      </c>
      <c r="AE17" s="328">
        <f t="shared" si="4"/>
        <v>200</v>
      </c>
      <c r="AF17" s="328">
        <f t="shared" si="4"/>
        <v>300</v>
      </c>
    </row>
    <row r="18" spans="1:32" ht="14.25">
      <c r="A18" s="100">
        <v>2011</v>
      </c>
      <c r="B18" s="101">
        <v>18000</v>
      </c>
      <c r="C18" s="101">
        <v>18500</v>
      </c>
      <c r="D18" s="101">
        <v>18500</v>
      </c>
      <c r="E18" s="101">
        <v>19500</v>
      </c>
      <c r="F18" s="101">
        <v>20250</v>
      </c>
      <c r="G18" s="101">
        <v>22000</v>
      </c>
      <c r="H18" s="101">
        <v>20000</v>
      </c>
      <c r="I18" s="101">
        <v>19000</v>
      </c>
      <c r="J18" s="101">
        <v>17500</v>
      </c>
      <c r="K18" s="101">
        <v>18000</v>
      </c>
      <c r="L18" s="101">
        <v>18000</v>
      </c>
      <c r="M18" s="101">
        <v>18500</v>
      </c>
      <c r="N18" s="96">
        <f>AVERAGE(B18:M18)</f>
        <v>18979.166666666668</v>
      </c>
      <c r="T18" s="94"/>
      <c r="U18" s="94"/>
      <c r="W18" s="10">
        <v>41334</v>
      </c>
      <c r="X18" s="11">
        <v>9500</v>
      </c>
      <c r="Y18" s="11">
        <v>14000</v>
      </c>
      <c r="Z18" s="11">
        <v>8000</v>
      </c>
      <c r="AA18" s="11">
        <v>12000</v>
      </c>
      <c r="AB18" s="10">
        <v>41334</v>
      </c>
      <c r="AC18" s="340">
        <f t="shared" si="4"/>
        <v>237.5</v>
      </c>
      <c r="AD18" s="340">
        <f t="shared" si="4"/>
        <v>350</v>
      </c>
      <c r="AE18" s="340">
        <f t="shared" si="4"/>
        <v>200</v>
      </c>
      <c r="AF18" s="340">
        <f t="shared" si="4"/>
        <v>300</v>
      </c>
    </row>
    <row r="19" spans="1:32" ht="14.25">
      <c r="A19" s="95">
        <v>2012</v>
      </c>
      <c r="B19" s="96">
        <v>19000</v>
      </c>
      <c r="C19" s="96">
        <v>19000</v>
      </c>
      <c r="D19" s="96">
        <v>19000</v>
      </c>
      <c r="E19" s="96">
        <v>18500</v>
      </c>
      <c r="F19" s="96">
        <v>18000</v>
      </c>
      <c r="G19" s="96">
        <v>18000</v>
      </c>
      <c r="H19" s="96">
        <v>18000</v>
      </c>
      <c r="I19" s="96">
        <v>18000</v>
      </c>
      <c r="J19" s="96">
        <v>15500</v>
      </c>
      <c r="K19" s="96">
        <v>17000</v>
      </c>
      <c r="L19" s="96">
        <v>16000</v>
      </c>
      <c r="M19" s="96">
        <v>15000</v>
      </c>
      <c r="N19" s="96">
        <f>AVERAGE(B19:M19)</f>
        <v>17583.333333333332</v>
      </c>
      <c r="T19" s="94"/>
      <c r="U19" s="94"/>
      <c r="W19" s="10">
        <v>41365</v>
      </c>
      <c r="X19" s="11">
        <v>8500</v>
      </c>
      <c r="Y19" s="11">
        <v>12500</v>
      </c>
      <c r="Z19" s="11">
        <v>7500</v>
      </c>
      <c r="AA19" s="11">
        <v>12000</v>
      </c>
      <c r="AB19" s="10">
        <v>41365</v>
      </c>
      <c r="AC19" s="440">
        <f aca="true" t="shared" si="5" ref="AC19:AF21">X19/40</f>
        <v>212.5</v>
      </c>
      <c r="AD19" s="440">
        <f t="shared" si="5"/>
        <v>312.5</v>
      </c>
      <c r="AE19" s="440">
        <f t="shared" si="5"/>
        <v>187.5</v>
      </c>
      <c r="AF19" s="440">
        <f t="shared" si="5"/>
        <v>300</v>
      </c>
    </row>
    <row r="20" spans="1:32" ht="14.25">
      <c r="A20" s="95">
        <v>2013</v>
      </c>
      <c r="B20" s="96">
        <v>15000</v>
      </c>
      <c r="C20" s="96">
        <v>15000</v>
      </c>
      <c r="D20" s="96">
        <v>14000</v>
      </c>
      <c r="E20" s="96">
        <v>12500</v>
      </c>
      <c r="F20" s="96">
        <v>12500</v>
      </c>
      <c r="G20" s="96">
        <v>12500</v>
      </c>
      <c r="H20" s="96"/>
      <c r="I20" s="96"/>
      <c r="J20" s="96"/>
      <c r="K20" s="96"/>
      <c r="L20" s="96"/>
      <c r="M20" s="96"/>
      <c r="N20" s="96">
        <f>AVERAGE(B20:M20)</f>
        <v>13583.333333333334</v>
      </c>
      <c r="T20" s="94"/>
      <c r="U20" s="94"/>
      <c r="W20" s="10">
        <v>41395</v>
      </c>
      <c r="X20" s="11">
        <v>8500</v>
      </c>
      <c r="Y20" s="11">
        <v>12500</v>
      </c>
      <c r="Z20" s="11">
        <v>7500</v>
      </c>
      <c r="AA20" s="11">
        <v>12000</v>
      </c>
      <c r="AB20" s="10">
        <v>41395</v>
      </c>
      <c r="AC20" s="440">
        <f t="shared" si="5"/>
        <v>212.5</v>
      </c>
      <c r="AD20" s="440">
        <f t="shared" si="5"/>
        <v>312.5</v>
      </c>
      <c r="AE20" s="440">
        <f t="shared" si="5"/>
        <v>187.5</v>
      </c>
      <c r="AF20" s="440">
        <f t="shared" si="5"/>
        <v>300</v>
      </c>
    </row>
    <row r="21" spans="1:32" s="66" customFormat="1" ht="14.25">
      <c r="A21" s="522" t="s">
        <v>311</v>
      </c>
      <c r="B21" s="523" t="s">
        <v>52</v>
      </c>
      <c r="C21" s="523" t="s">
        <v>52</v>
      </c>
      <c r="D21" s="523" t="s">
        <v>52</v>
      </c>
      <c r="E21" s="523" t="s">
        <v>52</v>
      </c>
      <c r="F21" s="523" t="s">
        <v>52</v>
      </c>
      <c r="G21" s="523" t="s">
        <v>52</v>
      </c>
      <c r="H21" s="523" t="s">
        <v>52</v>
      </c>
      <c r="I21" s="523" t="s">
        <v>52</v>
      </c>
      <c r="J21" s="523" t="s">
        <v>52</v>
      </c>
      <c r="K21" s="523" t="s">
        <v>52</v>
      </c>
      <c r="L21" s="523" t="s">
        <v>52</v>
      </c>
      <c r="M21" s="523" t="s">
        <v>52</v>
      </c>
      <c r="N21" s="523" t="s">
        <v>52</v>
      </c>
      <c r="T21" s="97"/>
      <c r="U21" s="97"/>
      <c r="W21" s="10">
        <v>41426</v>
      </c>
      <c r="X21" s="11">
        <v>8500</v>
      </c>
      <c r="Y21" s="11">
        <v>12500</v>
      </c>
      <c r="Z21" s="11">
        <v>7000</v>
      </c>
      <c r="AA21" s="11">
        <v>12000</v>
      </c>
      <c r="AB21" s="10">
        <v>41426</v>
      </c>
      <c r="AC21" s="458">
        <f t="shared" si="5"/>
        <v>212.5</v>
      </c>
      <c r="AD21" s="458">
        <f t="shared" si="5"/>
        <v>312.5</v>
      </c>
      <c r="AE21" s="458">
        <f t="shared" si="5"/>
        <v>175</v>
      </c>
      <c r="AF21" s="458">
        <f t="shared" si="5"/>
        <v>300</v>
      </c>
    </row>
    <row r="22" spans="23:24" ht="12.75">
      <c r="W22" s="340"/>
      <c r="X22" s="340"/>
    </row>
    <row r="23" spans="1:27" ht="12.75">
      <c r="A23" s="520" t="s">
        <v>304</v>
      </c>
      <c r="B23" s="521"/>
      <c r="C23" s="521"/>
      <c r="D23" s="521"/>
      <c r="E23" s="521"/>
      <c r="F23" s="521"/>
      <c r="G23" s="521"/>
      <c r="H23" s="521"/>
      <c r="I23" s="521"/>
      <c r="J23" s="521"/>
      <c r="K23" s="521"/>
      <c r="L23" s="521"/>
      <c r="M23" s="521"/>
      <c r="N23" s="521"/>
      <c r="W23" s="340"/>
      <c r="X23" s="440"/>
      <c r="Y23" s="440"/>
      <c r="Z23" s="440"/>
      <c r="AA23" s="440"/>
    </row>
    <row r="24" spans="1:27" ht="12.75">
      <c r="A24" s="520" t="s">
        <v>37</v>
      </c>
      <c r="B24" s="521"/>
      <c r="C24" s="521"/>
      <c r="D24" s="521"/>
      <c r="E24" s="521"/>
      <c r="F24" s="521"/>
      <c r="G24" s="521"/>
      <c r="H24" s="521"/>
      <c r="I24" s="521"/>
      <c r="J24" s="521"/>
      <c r="K24" s="521"/>
      <c r="L24" s="521"/>
      <c r="M24" s="521"/>
      <c r="N24" s="521"/>
      <c r="W24" s="440"/>
      <c r="X24" s="440"/>
      <c r="Y24" s="440"/>
      <c r="Z24" s="440"/>
      <c r="AA24" s="440"/>
    </row>
    <row r="25" spans="1:27" ht="12.75">
      <c r="A25" s="520" t="s">
        <v>38</v>
      </c>
      <c r="B25" s="521"/>
      <c r="C25" s="521"/>
      <c r="D25" s="521"/>
      <c r="E25" s="521"/>
      <c r="F25" s="521"/>
      <c r="G25" s="521"/>
      <c r="H25" s="521"/>
      <c r="I25" s="521"/>
      <c r="J25" s="521"/>
      <c r="K25" s="521"/>
      <c r="L25" s="521"/>
      <c r="M25" s="521"/>
      <c r="N25" s="521"/>
      <c r="W25" s="440"/>
      <c r="X25" s="440"/>
      <c r="Y25" s="440"/>
      <c r="Z25" s="440"/>
      <c r="AA25" s="440"/>
    </row>
    <row r="26" spans="20:27" ht="12.75">
      <c r="T26" s="263"/>
      <c r="U26" s="263"/>
      <c r="V26" s="263"/>
      <c r="W26" s="440"/>
      <c r="X26" s="440"/>
      <c r="Y26" s="440"/>
      <c r="Z26" s="440"/>
      <c r="AA26" s="440"/>
    </row>
    <row r="27" spans="1:27" ht="12.75">
      <c r="A27" s="9" t="s">
        <v>39</v>
      </c>
      <c r="B27" s="9" t="s">
        <v>40</v>
      </c>
      <c r="C27" s="9" t="s">
        <v>41</v>
      </c>
      <c r="D27" s="9" t="s">
        <v>42</v>
      </c>
      <c r="E27" s="9" t="s">
        <v>43</v>
      </c>
      <c r="F27" s="9" t="s">
        <v>44</v>
      </c>
      <c r="G27" s="9" t="s">
        <v>45</v>
      </c>
      <c r="H27" s="9" t="s">
        <v>46</v>
      </c>
      <c r="I27" s="9" t="s">
        <v>47</v>
      </c>
      <c r="J27" s="9" t="s">
        <v>48</v>
      </c>
      <c r="K27" s="9" t="s">
        <v>49</v>
      </c>
      <c r="L27" s="9" t="s">
        <v>50</v>
      </c>
      <c r="M27" s="9" t="s">
        <v>51</v>
      </c>
      <c r="N27" s="9" t="s">
        <v>173</v>
      </c>
      <c r="T27" s="263"/>
      <c r="U27" s="263"/>
      <c r="V27" s="263"/>
      <c r="W27" s="440"/>
      <c r="X27" s="440"/>
      <c r="Y27" s="440"/>
      <c r="Z27" s="440"/>
      <c r="AA27" s="440"/>
    </row>
    <row r="28" spans="1:27" ht="12.75">
      <c r="A28" s="95">
        <v>2010</v>
      </c>
      <c r="B28" s="96">
        <v>6750</v>
      </c>
      <c r="C28" s="96">
        <v>7250</v>
      </c>
      <c r="D28" s="96">
        <v>7750</v>
      </c>
      <c r="E28" s="96">
        <v>9000</v>
      </c>
      <c r="F28" s="96">
        <v>10750</v>
      </c>
      <c r="G28" s="96">
        <v>11000</v>
      </c>
      <c r="H28" s="96">
        <v>12000</v>
      </c>
      <c r="I28" s="96">
        <v>12500</v>
      </c>
      <c r="J28" s="96">
        <v>12500</v>
      </c>
      <c r="K28" s="96">
        <v>13000</v>
      </c>
      <c r="L28" s="96">
        <v>13000</v>
      </c>
      <c r="M28" s="96">
        <v>13500</v>
      </c>
      <c r="N28" s="96">
        <f>AVERAGE(B28:M28)</f>
        <v>10750</v>
      </c>
      <c r="T28" s="263"/>
      <c r="U28" s="263"/>
      <c r="W28" s="440"/>
      <c r="X28" s="440"/>
      <c r="Y28" s="440"/>
      <c r="Z28" s="440"/>
      <c r="AA28" s="440"/>
    </row>
    <row r="29" spans="1:27" ht="12.75">
      <c r="A29" s="95">
        <v>2011</v>
      </c>
      <c r="B29" s="96">
        <v>13500</v>
      </c>
      <c r="C29" s="96">
        <v>13500</v>
      </c>
      <c r="D29" s="96">
        <v>13500</v>
      </c>
      <c r="E29" s="96">
        <v>14250</v>
      </c>
      <c r="F29" s="96">
        <v>13000</v>
      </c>
      <c r="G29" s="96">
        <v>12500</v>
      </c>
      <c r="H29" s="96">
        <v>11000</v>
      </c>
      <c r="I29" s="96">
        <v>10000</v>
      </c>
      <c r="J29" s="96">
        <v>9500</v>
      </c>
      <c r="K29" s="96">
        <v>9500</v>
      </c>
      <c r="L29" s="96">
        <v>9500</v>
      </c>
      <c r="M29" s="96">
        <v>10000</v>
      </c>
      <c r="N29" s="96">
        <f>AVERAGE(B29:M29)</f>
        <v>11645.833333333334</v>
      </c>
      <c r="T29" s="263"/>
      <c r="U29" s="263"/>
      <c r="V29" s="263"/>
      <c r="W29" s="440"/>
      <c r="X29" s="440"/>
      <c r="Y29" s="440"/>
      <c r="Z29" s="440"/>
      <c r="AA29" s="440"/>
    </row>
    <row r="30" spans="1:27" ht="12.75">
      <c r="A30" s="95">
        <v>2012</v>
      </c>
      <c r="B30" s="96">
        <v>10000</v>
      </c>
      <c r="C30" s="96">
        <v>11500</v>
      </c>
      <c r="D30" s="96">
        <v>11000</v>
      </c>
      <c r="E30" s="96">
        <v>11000</v>
      </c>
      <c r="F30" s="96">
        <v>10000</v>
      </c>
      <c r="G30" s="96">
        <v>9000</v>
      </c>
      <c r="H30" s="96">
        <v>8000</v>
      </c>
      <c r="I30" s="96">
        <v>8000</v>
      </c>
      <c r="J30" s="96">
        <v>8250</v>
      </c>
      <c r="K30" s="96">
        <v>8500</v>
      </c>
      <c r="L30" s="96">
        <v>8000</v>
      </c>
      <c r="M30" s="96">
        <v>8000</v>
      </c>
      <c r="N30" s="96">
        <f>AVERAGE(B30:M30)</f>
        <v>9270.833333333334</v>
      </c>
      <c r="T30" s="263"/>
      <c r="U30" s="263"/>
      <c r="V30" s="263"/>
      <c r="W30" s="440"/>
      <c r="X30" s="440"/>
      <c r="Y30" s="440"/>
      <c r="Z30" s="440"/>
      <c r="AA30" s="440"/>
    </row>
    <row r="31" spans="1:27" ht="12.75">
      <c r="A31" s="95">
        <v>2013</v>
      </c>
      <c r="B31" s="96">
        <v>8000</v>
      </c>
      <c r="C31" s="96">
        <v>8000</v>
      </c>
      <c r="D31" s="96">
        <v>8000</v>
      </c>
      <c r="E31" s="96">
        <v>7500</v>
      </c>
      <c r="F31" s="96">
        <v>7500</v>
      </c>
      <c r="G31" s="96">
        <v>7000</v>
      </c>
      <c r="H31" s="96"/>
      <c r="I31" s="96"/>
      <c r="J31" s="96"/>
      <c r="K31" s="96"/>
      <c r="L31" s="96"/>
      <c r="M31" s="96"/>
      <c r="N31" s="96">
        <f>AVERAGE(B31:M31)</f>
        <v>7666.666666666667</v>
      </c>
      <c r="T31" s="263"/>
      <c r="U31" s="263"/>
      <c r="V31" s="263"/>
      <c r="W31" s="440"/>
      <c r="X31" s="440"/>
      <c r="Y31" s="440"/>
      <c r="Z31" s="440"/>
      <c r="AA31" s="440"/>
    </row>
    <row r="32" spans="1:32" s="66" customFormat="1" ht="12.75">
      <c r="A32" s="522" t="s">
        <v>311</v>
      </c>
      <c r="B32" s="523" t="s">
        <v>52</v>
      </c>
      <c r="C32" s="523" t="s">
        <v>52</v>
      </c>
      <c r="D32" s="523" t="s">
        <v>52</v>
      </c>
      <c r="E32" s="523" t="s">
        <v>52</v>
      </c>
      <c r="F32" s="523" t="s">
        <v>52</v>
      </c>
      <c r="G32" s="523" t="s">
        <v>52</v>
      </c>
      <c r="H32" s="523" t="s">
        <v>52</v>
      </c>
      <c r="I32" s="523" t="s">
        <v>52</v>
      </c>
      <c r="J32" s="523" t="s">
        <v>52</v>
      </c>
      <c r="K32" s="523" t="s">
        <v>52</v>
      </c>
      <c r="L32" s="523" t="s">
        <v>52</v>
      </c>
      <c r="M32" s="523" t="s">
        <v>52</v>
      </c>
      <c r="N32" s="523" t="s">
        <v>52</v>
      </c>
      <c r="T32" s="263"/>
      <c r="U32" s="263"/>
      <c r="V32" s="263"/>
      <c r="W32" s="12"/>
      <c r="X32" s="12"/>
      <c r="Y32" s="12"/>
      <c r="Z32" s="12"/>
      <c r="AA32" s="12"/>
      <c r="AB32" s="12"/>
      <c r="AC32" s="12"/>
      <c r="AD32" s="12"/>
      <c r="AE32" s="12"/>
      <c r="AF32" s="12"/>
    </row>
    <row r="34" spans="1:14" ht="12.75">
      <c r="A34" s="520" t="s">
        <v>305</v>
      </c>
      <c r="B34" s="521"/>
      <c r="C34" s="521"/>
      <c r="D34" s="521"/>
      <c r="E34" s="521"/>
      <c r="F34" s="521"/>
      <c r="G34" s="521"/>
      <c r="H34" s="521"/>
      <c r="I34" s="521"/>
      <c r="J34" s="521"/>
      <c r="K34" s="521"/>
      <c r="L34" s="521"/>
      <c r="M34" s="521"/>
      <c r="N34" s="521"/>
    </row>
    <row r="35" spans="1:14" ht="12.75">
      <c r="A35" s="520" t="s">
        <v>37</v>
      </c>
      <c r="B35" s="521"/>
      <c r="C35" s="521"/>
      <c r="D35" s="521"/>
      <c r="E35" s="521"/>
      <c r="F35" s="521"/>
      <c r="G35" s="521"/>
      <c r="H35" s="521"/>
      <c r="I35" s="521"/>
      <c r="J35" s="521"/>
      <c r="K35" s="521"/>
      <c r="L35" s="521"/>
      <c r="M35" s="521"/>
      <c r="N35" s="521"/>
    </row>
    <row r="36" spans="1:14" ht="12.75">
      <c r="A36" s="520" t="s">
        <v>38</v>
      </c>
      <c r="B36" s="521"/>
      <c r="C36" s="521"/>
      <c r="D36" s="521"/>
      <c r="E36" s="521"/>
      <c r="F36" s="521"/>
      <c r="G36" s="521"/>
      <c r="H36" s="521"/>
      <c r="I36" s="521"/>
      <c r="J36" s="521"/>
      <c r="K36" s="521"/>
      <c r="L36" s="521"/>
      <c r="M36" s="521"/>
      <c r="N36" s="521"/>
    </row>
    <row r="38" spans="1:21" ht="12.75">
      <c r="A38" s="9" t="s">
        <v>39</v>
      </c>
      <c r="B38" s="9" t="s">
        <v>40</v>
      </c>
      <c r="C38" s="9" t="s">
        <v>41</v>
      </c>
      <c r="D38" s="9" t="s">
        <v>42</v>
      </c>
      <c r="E38" s="9" t="s">
        <v>43</v>
      </c>
      <c r="F38" s="9" t="s">
        <v>44</v>
      </c>
      <c r="G38" s="9" t="s">
        <v>45</v>
      </c>
      <c r="H38" s="9" t="s">
        <v>46</v>
      </c>
      <c r="I38" s="9" t="s">
        <v>47</v>
      </c>
      <c r="J38" s="9" t="s">
        <v>48</v>
      </c>
      <c r="K38" s="9" t="s">
        <v>49</v>
      </c>
      <c r="L38" s="9" t="s">
        <v>50</v>
      </c>
      <c r="M38" s="9" t="s">
        <v>51</v>
      </c>
      <c r="N38" s="9" t="s">
        <v>173</v>
      </c>
      <c r="T38" s="67"/>
      <c r="U38" s="67"/>
    </row>
    <row r="39" spans="1:21" ht="12.75">
      <c r="A39" s="95">
        <v>2010</v>
      </c>
      <c r="B39" s="96">
        <v>8500</v>
      </c>
      <c r="C39" s="96">
        <v>9750</v>
      </c>
      <c r="D39" s="96">
        <v>11000</v>
      </c>
      <c r="E39" s="96">
        <v>11500</v>
      </c>
      <c r="F39" s="96">
        <v>11500</v>
      </c>
      <c r="G39" s="96">
        <v>15500</v>
      </c>
      <c r="H39" s="96">
        <v>17000</v>
      </c>
      <c r="I39" s="96">
        <v>16000</v>
      </c>
      <c r="J39" s="96">
        <v>16000</v>
      </c>
      <c r="K39" s="96">
        <v>15000</v>
      </c>
      <c r="L39" s="96">
        <v>15000</v>
      </c>
      <c r="M39" s="96">
        <v>15500</v>
      </c>
      <c r="N39" s="96">
        <f>AVERAGE(B39:M39)</f>
        <v>13520.833333333334</v>
      </c>
      <c r="T39" s="94"/>
      <c r="U39" s="94"/>
    </row>
    <row r="40" spans="1:21" ht="12.75">
      <c r="A40" s="95">
        <v>2011</v>
      </c>
      <c r="B40" s="96">
        <v>15500</v>
      </c>
      <c r="C40" s="96">
        <v>15500</v>
      </c>
      <c r="D40" s="96">
        <v>15500</v>
      </c>
      <c r="E40" s="96">
        <v>16750</v>
      </c>
      <c r="F40" s="96">
        <v>16750</v>
      </c>
      <c r="G40" s="96">
        <v>17000</v>
      </c>
      <c r="H40" s="96">
        <v>16000</v>
      </c>
      <c r="I40" s="96">
        <v>14000</v>
      </c>
      <c r="J40" s="96">
        <v>12500</v>
      </c>
      <c r="K40" s="96">
        <v>12500</v>
      </c>
      <c r="L40" s="96">
        <v>12500</v>
      </c>
      <c r="M40" s="96">
        <v>12500</v>
      </c>
      <c r="N40" s="96">
        <f>AVERAGE(B40:M40)</f>
        <v>14750</v>
      </c>
      <c r="T40" s="94"/>
      <c r="U40" s="94"/>
    </row>
    <row r="41" spans="1:21" ht="12.75">
      <c r="A41" s="95">
        <v>2012</v>
      </c>
      <c r="B41" s="96">
        <v>12500</v>
      </c>
      <c r="C41" s="96">
        <v>13500</v>
      </c>
      <c r="D41" s="96">
        <v>13500</v>
      </c>
      <c r="E41" s="96">
        <v>13500</v>
      </c>
      <c r="F41" s="96">
        <v>13500</v>
      </c>
      <c r="G41" s="96">
        <v>12500</v>
      </c>
      <c r="H41" s="96">
        <v>12500</v>
      </c>
      <c r="I41" s="96">
        <v>13500</v>
      </c>
      <c r="J41" s="96">
        <v>14000</v>
      </c>
      <c r="K41" s="96">
        <v>13500</v>
      </c>
      <c r="L41" s="96">
        <v>13500</v>
      </c>
      <c r="M41" s="96">
        <v>12000</v>
      </c>
      <c r="N41" s="96">
        <f>AVERAGE(B41:M41)</f>
        <v>13166.666666666666</v>
      </c>
      <c r="T41" s="94"/>
      <c r="U41" s="94"/>
    </row>
    <row r="42" spans="1:21" ht="12.75">
      <c r="A42" s="95">
        <v>2013</v>
      </c>
      <c r="B42" s="96">
        <v>12500</v>
      </c>
      <c r="C42" s="96">
        <v>12000</v>
      </c>
      <c r="D42" s="96">
        <v>12000</v>
      </c>
      <c r="E42" s="96">
        <v>12000</v>
      </c>
      <c r="F42" s="96">
        <v>12000</v>
      </c>
      <c r="G42" s="96">
        <v>12000</v>
      </c>
      <c r="H42" s="96"/>
      <c r="I42" s="96"/>
      <c r="J42" s="96"/>
      <c r="K42" s="96"/>
      <c r="L42" s="96"/>
      <c r="M42" s="96"/>
      <c r="N42" s="96">
        <f>AVERAGE(B42:M42)</f>
        <v>12083.333333333334</v>
      </c>
      <c r="T42" s="94"/>
      <c r="U42" s="94"/>
    </row>
    <row r="43" spans="1:32" s="66" customFormat="1" ht="12.75">
      <c r="A43" s="522" t="s">
        <v>311</v>
      </c>
      <c r="B43" s="523" t="s">
        <v>52</v>
      </c>
      <c r="C43" s="523" t="s">
        <v>52</v>
      </c>
      <c r="D43" s="523" t="s">
        <v>52</v>
      </c>
      <c r="E43" s="523" t="s">
        <v>52</v>
      </c>
      <c r="F43" s="523" t="s">
        <v>52</v>
      </c>
      <c r="G43" s="523" t="s">
        <v>52</v>
      </c>
      <c r="H43" s="523" t="s">
        <v>52</v>
      </c>
      <c r="I43" s="523" t="s">
        <v>52</v>
      </c>
      <c r="J43" s="523" t="s">
        <v>52</v>
      </c>
      <c r="K43" s="523" t="s">
        <v>52</v>
      </c>
      <c r="L43" s="523" t="s">
        <v>52</v>
      </c>
      <c r="M43" s="523" t="s">
        <v>52</v>
      </c>
      <c r="N43" s="523" t="s">
        <v>52</v>
      </c>
      <c r="T43" s="97"/>
      <c r="U43" s="97"/>
      <c r="W43" s="12"/>
      <c r="X43" s="12"/>
      <c r="Y43" s="12"/>
      <c r="Z43" s="12"/>
      <c r="AA43" s="12"/>
      <c r="AB43" s="12"/>
      <c r="AC43" s="12"/>
      <c r="AD43" s="12"/>
      <c r="AE43" s="12"/>
      <c r="AF43" s="12"/>
    </row>
  </sheetData>
  <sheetProtection/>
  <mergeCells count="16">
    <mergeCell ref="A1:N1"/>
    <mergeCell ref="A2:N2"/>
    <mergeCell ref="A3:N3"/>
    <mergeCell ref="A12:N12"/>
    <mergeCell ref="A13:N13"/>
    <mergeCell ref="A10:M10"/>
    <mergeCell ref="A34:N34"/>
    <mergeCell ref="A35:N35"/>
    <mergeCell ref="A36:N36"/>
    <mergeCell ref="A43:N43"/>
    <mergeCell ref="A14:N14"/>
    <mergeCell ref="A21:N21"/>
    <mergeCell ref="A32:N32"/>
    <mergeCell ref="A23:N23"/>
    <mergeCell ref="A24:N24"/>
    <mergeCell ref="A25:N2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20 N31 N42 N6:N9 N17:N19 N28:N30 N39:N41"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
      <selection activeCell="M29" sqref="M29"/>
    </sheetView>
  </sheetViews>
  <sheetFormatPr defaultColWidth="11.00390625" defaultRowHeight="14.25"/>
  <sheetData>
    <row r="19" spans="1:21" s="105" customFormat="1" ht="18.75" customHeight="1">
      <c r="A19" s="180"/>
      <c r="B19" s="181"/>
      <c r="C19" s="181"/>
      <c r="D19" s="181"/>
      <c r="E19" s="181"/>
      <c r="F19" s="181"/>
      <c r="G19" s="181"/>
      <c r="H19" s="181"/>
      <c r="I19" s="181"/>
      <c r="J19" s="181"/>
      <c r="K19" s="181"/>
      <c r="L19" s="181"/>
      <c r="M19" s="181"/>
      <c r="N19" s="181"/>
      <c r="T19" s="106"/>
      <c r="U19" s="106"/>
    </row>
  </sheetData>
  <sheetProtection/>
  <printOptions horizontalCentered="1" verticalCentered="1"/>
  <pageMargins left="0.7086614173228347" right="0.7086614173228347" top="1.299212598425197" bottom="0.7480314960629921" header="0.31496062992125984" footer="0.31496062992125984"/>
  <pageSetup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A111"/>
  <sheetViews>
    <sheetView zoomScalePageLayoutView="0" workbookViewId="0" topLeftCell="A1">
      <selection activeCell="U65" sqref="U65"/>
    </sheetView>
  </sheetViews>
  <sheetFormatPr defaultColWidth="11.00390625" defaultRowHeight="14.25"/>
  <cols>
    <col min="1" max="1" width="9.50390625" style="12" bestFit="1" customWidth="1"/>
    <col min="2" max="2" width="4.125" style="12" bestFit="1" customWidth="1"/>
    <col min="3" max="4" width="7.625" style="12" bestFit="1" customWidth="1"/>
    <col min="5" max="5" width="5.375" style="12" bestFit="1" customWidth="1"/>
    <col min="6" max="7" width="7.625" style="12" bestFit="1" customWidth="1"/>
    <col min="8" max="8" width="5.375" style="12" bestFit="1" customWidth="1"/>
    <col min="9" max="10" width="7.625" style="12" bestFit="1" customWidth="1"/>
    <col min="11" max="11" width="5.375" style="12" bestFit="1" customWidth="1"/>
    <col min="12" max="12" width="7.625" style="119" bestFit="1" customWidth="1"/>
    <col min="13" max="13" width="7.625" style="12" bestFit="1" customWidth="1"/>
    <col min="14" max="14" width="5.375" style="119" bestFit="1" customWidth="1"/>
    <col min="15" max="16" width="7.625" style="12" bestFit="1" customWidth="1"/>
    <col min="17" max="17" width="5.375" style="12" bestFit="1" customWidth="1"/>
    <col min="18" max="18" width="7.625" style="12" bestFit="1" customWidth="1"/>
    <col min="19" max="19" width="7.875" style="12" bestFit="1" customWidth="1"/>
    <col min="20" max="20" width="5.375" style="12" bestFit="1" customWidth="1"/>
    <col min="21" max="22" width="7.625" style="12" bestFit="1" customWidth="1"/>
    <col min="23" max="23" width="5.375" style="12" bestFit="1" customWidth="1"/>
    <col min="24" max="25" width="7.625" style="12" bestFit="1" customWidth="1"/>
    <col min="26" max="26" width="5.375" style="12" bestFit="1" customWidth="1"/>
    <col min="27" max="28" width="7.625" style="12" bestFit="1" customWidth="1"/>
    <col min="29" max="29" width="5.375" style="12" bestFit="1" customWidth="1"/>
    <col min="30" max="31" width="7.625" style="12" bestFit="1" customWidth="1"/>
    <col min="32" max="32" width="5.375" style="12" bestFit="1" customWidth="1"/>
    <col min="33" max="34" width="7.625" style="12" bestFit="1" customWidth="1"/>
    <col min="35" max="35" width="5.375" style="12" bestFit="1" customWidth="1"/>
    <col min="36" max="37" width="7.625" style="12" bestFit="1" customWidth="1"/>
    <col min="38" max="38" width="5.375" style="12" customWidth="1"/>
    <col min="39" max="40" width="6.625" style="12" bestFit="1" customWidth="1"/>
    <col min="41" max="41" width="5.375" style="12" bestFit="1" customWidth="1"/>
    <col min="42" max="43" width="6.625" style="12" bestFit="1" customWidth="1"/>
    <col min="44" max="44" width="5.375" style="12" bestFit="1" customWidth="1"/>
    <col min="45" max="46" width="6.625" style="12" bestFit="1" customWidth="1"/>
    <col min="47" max="47" width="5.375" style="12" bestFit="1" customWidth="1"/>
    <col min="48" max="16384" width="11.00390625" style="12" customWidth="1"/>
  </cols>
  <sheetData>
    <row r="1" spans="1:35" s="63" customFormat="1" ht="12.75">
      <c r="A1" s="525" t="s">
        <v>425</v>
      </c>
      <c r="B1" s="525"/>
      <c r="C1" s="525"/>
      <c r="D1" s="525"/>
      <c r="E1" s="525"/>
      <c r="F1" s="525"/>
      <c r="G1" s="525"/>
      <c r="H1" s="525"/>
      <c r="I1" s="525"/>
      <c r="J1" s="525"/>
      <c r="K1" s="525"/>
      <c r="L1" s="525"/>
      <c r="M1" s="525"/>
      <c r="N1" s="525"/>
      <c r="O1" s="525"/>
      <c r="P1" s="525"/>
      <c r="Q1" s="525"/>
      <c r="S1" s="525" t="s">
        <v>426</v>
      </c>
      <c r="T1" s="525"/>
      <c r="U1" s="525"/>
      <c r="V1" s="525"/>
      <c r="W1" s="525"/>
      <c r="X1" s="525"/>
      <c r="Y1" s="525"/>
      <c r="Z1" s="525"/>
      <c r="AA1" s="525"/>
      <c r="AB1" s="525"/>
      <c r="AC1" s="525"/>
      <c r="AD1" s="525"/>
      <c r="AE1" s="131"/>
      <c r="AF1" s="131"/>
      <c r="AG1" s="131"/>
      <c r="AH1" s="131"/>
      <c r="AI1" s="131"/>
    </row>
    <row r="2" spans="1:49" ht="12.75">
      <c r="A2" s="535" t="s">
        <v>128</v>
      </c>
      <c r="B2" s="537" t="s">
        <v>151</v>
      </c>
      <c r="C2" s="529" t="s">
        <v>74</v>
      </c>
      <c r="D2" s="530"/>
      <c r="E2" s="531"/>
      <c r="F2" s="529" t="s">
        <v>75</v>
      </c>
      <c r="G2" s="530"/>
      <c r="H2" s="531"/>
      <c r="I2" s="529" t="s">
        <v>76</v>
      </c>
      <c r="J2" s="530"/>
      <c r="K2" s="531"/>
      <c r="L2" s="529" t="s">
        <v>77</v>
      </c>
      <c r="M2" s="530"/>
      <c r="N2" s="531"/>
      <c r="O2" s="529" t="s">
        <v>78</v>
      </c>
      <c r="P2" s="530"/>
      <c r="Q2" s="531"/>
      <c r="S2" s="529" t="s">
        <v>74</v>
      </c>
      <c r="T2" s="530"/>
      <c r="U2" s="531"/>
      <c r="V2" s="529" t="s">
        <v>75</v>
      </c>
      <c r="W2" s="530"/>
      <c r="X2" s="531"/>
      <c r="Y2" s="529" t="s">
        <v>76</v>
      </c>
      <c r="Z2" s="530"/>
      <c r="AA2" s="531"/>
      <c r="AB2" s="529" t="s">
        <v>77</v>
      </c>
      <c r="AC2" s="530"/>
      <c r="AD2" s="531"/>
      <c r="AT2" s="315"/>
      <c r="AW2" s="340"/>
    </row>
    <row r="3" spans="1:49" ht="12.75">
      <c r="A3" s="536"/>
      <c r="B3" s="538"/>
      <c r="C3" s="129">
        <v>2012</v>
      </c>
      <c r="D3" s="203">
        <v>2011</v>
      </c>
      <c r="E3" s="129" t="s">
        <v>175</v>
      </c>
      <c r="F3" s="129">
        <v>2012</v>
      </c>
      <c r="G3" s="203">
        <v>2011</v>
      </c>
      <c r="H3" s="129" t="s">
        <v>175</v>
      </c>
      <c r="I3" s="203">
        <v>2012</v>
      </c>
      <c r="J3" s="203">
        <v>2011</v>
      </c>
      <c r="K3" s="129" t="s">
        <v>175</v>
      </c>
      <c r="L3" s="203">
        <v>2012</v>
      </c>
      <c r="M3" s="203">
        <v>2011</v>
      </c>
      <c r="N3" s="129" t="s">
        <v>175</v>
      </c>
      <c r="O3" s="203">
        <v>2012</v>
      </c>
      <c r="P3" s="203">
        <v>2011</v>
      </c>
      <c r="Q3" s="137" t="s">
        <v>175</v>
      </c>
      <c r="R3" s="71"/>
      <c r="S3" s="313">
        <v>2013</v>
      </c>
      <c r="T3" s="313">
        <v>2012</v>
      </c>
      <c r="U3" s="313" t="s">
        <v>175</v>
      </c>
      <c r="V3" s="316">
        <v>2013</v>
      </c>
      <c r="W3" s="316">
        <v>2012</v>
      </c>
      <c r="X3" s="316" t="s">
        <v>175</v>
      </c>
      <c r="Y3" s="341">
        <v>2013</v>
      </c>
      <c r="Z3" s="341">
        <v>2012</v>
      </c>
      <c r="AA3" s="341" t="s">
        <v>175</v>
      </c>
      <c r="AB3" s="410">
        <v>2013</v>
      </c>
      <c r="AC3" s="410">
        <v>2012</v>
      </c>
      <c r="AD3" s="410" t="s">
        <v>175</v>
      </c>
      <c r="AT3" s="315"/>
      <c r="AW3" s="340"/>
    </row>
    <row r="4" spans="1:49" ht="12.75">
      <c r="A4" s="75" t="s">
        <v>129</v>
      </c>
      <c r="B4" s="27"/>
      <c r="C4" s="27"/>
      <c r="D4" s="204"/>
      <c r="E4" s="27"/>
      <c r="F4" s="27"/>
      <c r="G4" s="204"/>
      <c r="H4" s="27"/>
      <c r="I4" s="27"/>
      <c r="J4" s="204"/>
      <c r="K4" s="27"/>
      <c r="L4" s="120"/>
      <c r="M4" s="204"/>
      <c r="N4" s="120"/>
      <c r="O4" s="138"/>
      <c r="P4" s="66"/>
      <c r="Q4" s="139"/>
      <c r="R4" s="66"/>
      <c r="S4" s="314" t="s">
        <v>129</v>
      </c>
      <c r="T4" s="66"/>
      <c r="U4" s="202"/>
      <c r="W4" s="312"/>
      <c r="X4" s="312"/>
      <c r="AT4" s="315"/>
      <c r="AW4" s="340"/>
    </row>
    <row r="5" spans="1:49" ht="14.25">
      <c r="A5" s="527" t="s">
        <v>150</v>
      </c>
      <c r="B5" s="21" t="s">
        <v>57</v>
      </c>
      <c r="C5" s="366">
        <v>220</v>
      </c>
      <c r="D5" s="366">
        <v>215</v>
      </c>
      <c r="E5" s="367">
        <f>C5/D5-1</f>
        <v>0.023255813953488413</v>
      </c>
      <c r="F5" s="366">
        <v>225</v>
      </c>
      <c r="G5" s="366">
        <v>220</v>
      </c>
      <c r="H5" s="367">
        <f>F5/G5-1</f>
        <v>0.022727272727272707</v>
      </c>
      <c r="I5" s="366">
        <v>235</v>
      </c>
      <c r="J5" s="366">
        <v>235</v>
      </c>
      <c r="K5" s="367">
        <f>I5/J5-1</f>
        <v>0</v>
      </c>
      <c r="L5" s="368">
        <v>240</v>
      </c>
      <c r="M5" s="368">
        <v>245</v>
      </c>
      <c r="N5" s="367">
        <f>L5/M5-1</f>
        <v>-0.020408163265306145</v>
      </c>
      <c r="O5" s="369" t="s">
        <v>269</v>
      </c>
      <c r="P5" s="368">
        <v>245</v>
      </c>
      <c r="Q5" s="369" t="s">
        <v>269</v>
      </c>
      <c r="R5" s="66"/>
      <c r="S5" s="366">
        <v>160</v>
      </c>
      <c r="T5" s="366">
        <v>220</v>
      </c>
      <c r="U5" s="367">
        <f>S5/T5-1</f>
        <v>-0.2727272727272727</v>
      </c>
      <c r="V5" s="366">
        <v>150</v>
      </c>
      <c r="W5" s="366">
        <v>225</v>
      </c>
      <c r="X5" s="367">
        <f>V5/W5-1</f>
        <v>-0.33333333333333337</v>
      </c>
      <c r="Y5" s="366">
        <v>130</v>
      </c>
      <c r="Z5" s="366">
        <v>235</v>
      </c>
      <c r="AA5" s="367">
        <f>Y5/Z5-1</f>
        <v>-0.44680851063829785</v>
      </c>
      <c r="AB5" s="366">
        <v>115</v>
      </c>
      <c r="AC5" s="366">
        <v>240</v>
      </c>
      <c r="AD5" s="389">
        <f>AB5/AC5-1</f>
        <v>-0.5208333333333333</v>
      </c>
      <c r="AT5" s="315"/>
      <c r="AW5" s="340"/>
    </row>
    <row r="6" spans="1:49" ht="14.25">
      <c r="A6" s="528"/>
      <c r="B6" s="22" t="s">
        <v>58</v>
      </c>
      <c r="C6" s="370">
        <v>310</v>
      </c>
      <c r="D6" s="370">
        <v>240</v>
      </c>
      <c r="E6" s="371">
        <f aca="true" t="shared" si="0" ref="E6:E16">C6/D6-1</f>
        <v>0.29166666666666674</v>
      </c>
      <c r="F6" s="370">
        <v>285</v>
      </c>
      <c r="G6" s="370">
        <v>250</v>
      </c>
      <c r="H6" s="371">
        <f aca="true" t="shared" si="1" ref="H6:H16">F6/G6-1</f>
        <v>0.1399999999999999</v>
      </c>
      <c r="I6" s="370">
        <v>285</v>
      </c>
      <c r="J6" s="370">
        <v>275</v>
      </c>
      <c r="K6" s="371">
        <f aca="true" t="shared" si="2" ref="K6:K16">I6/J6-1</f>
        <v>0.036363636363636376</v>
      </c>
      <c r="L6" s="372">
        <v>275</v>
      </c>
      <c r="M6" s="372">
        <v>277.5</v>
      </c>
      <c r="N6" s="371">
        <f aca="true" t="shared" si="3" ref="N6:N16">L6/M6-1</f>
        <v>-0.009009009009009028</v>
      </c>
      <c r="O6" s="373" t="s">
        <v>269</v>
      </c>
      <c r="P6" s="372">
        <v>277.5</v>
      </c>
      <c r="Q6" s="373" t="s">
        <v>269</v>
      </c>
      <c r="R6" s="72"/>
      <c r="S6" s="370">
        <v>215</v>
      </c>
      <c r="T6" s="370">
        <v>310</v>
      </c>
      <c r="U6" s="371">
        <f aca="true" t="shared" si="4" ref="U6:U16">S6/T6-1</f>
        <v>-0.30645161290322576</v>
      </c>
      <c r="V6" s="370">
        <v>215</v>
      </c>
      <c r="W6" s="370">
        <v>285</v>
      </c>
      <c r="X6" s="371">
        <f aca="true" t="shared" si="5" ref="X6:X16">V6/W6-1</f>
        <v>-0.24561403508771928</v>
      </c>
      <c r="Y6" s="370">
        <v>175</v>
      </c>
      <c r="Z6" s="370">
        <v>285</v>
      </c>
      <c r="AA6" s="371">
        <f aca="true" t="shared" si="6" ref="AA6:AA16">Y6/Z6-1</f>
        <v>-0.38596491228070173</v>
      </c>
      <c r="AB6" s="370">
        <v>150</v>
      </c>
      <c r="AC6" s="370">
        <v>275</v>
      </c>
      <c r="AD6" s="391">
        <f aca="true" t="shared" si="7" ref="AD6:AD16">AB6/AC6-1</f>
        <v>-0.4545454545454546</v>
      </c>
      <c r="AT6" s="315"/>
      <c r="AW6" s="340"/>
    </row>
    <row r="7" spans="1:49" ht="14.25">
      <c r="A7" s="527" t="s">
        <v>174</v>
      </c>
      <c r="B7" s="21" t="s">
        <v>57</v>
      </c>
      <c r="C7" s="366">
        <v>220</v>
      </c>
      <c r="D7" s="366">
        <v>215</v>
      </c>
      <c r="E7" s="367">
        <f t="shared" si="0"/>
        <v>0.023255813953488413</v>
      </c>
      <c r="F7" s="366">
        <v>225</v>
      </c>
      <c r="G7" s="366">
        <v>225</v>
      </c>
      <c r="H7" s="367">
        <f t="shared" si="1"/>
        <v>0</v>
      </c>
      <c r="I7" s="366">
        <v>235</v>
      </c>
      <c r="J7" s="366">
        <v>240</v>
      </c>
      <c r="K7" s="367">
        <f t="shared" si="2"/>
        <v>-0.02083333333333337</v>
      </c>
      <c r="L7" s="368">
        <v>240</v>
      </c>
      <c r="M7" s="368">
        <v>242.5</v>
      </c>
      <c r="N7" s="367">
        <f t="shared" si="3"/>
        <v>-0.010309278350515427</v>
      </c>
      <c r="O7" s="369" t="s">
        <v>269</v>
      </c>
      <c r="P7" s="368">
        <v>242.5</v>
      </c>
      <c r="Q7" s="369" t="s">
        <v>269</v>
      </c>
      <c r="R7" s="72"/>
      <c r="S7" s="366">
        <v>160</v>
      </c>
      <c r="T7" s="366">
        <v>220</v>
      </c>
      <c r="U7" s="367">
        <f t="shared" si="4"/>
        <v>-0.2727272727272727</v>
      </c>
      <c r="V7" s="366">
        <v>145</v>
      </c>
      <c r="W7" s="366">
        <v>225</v>
      </c>
      <c r="X7" s="367">
        <f t="shared" si="5"/>
        <v>-0.3555555555555555</v>
      </c>
      <c r="Y7" s="366">
        <v>130</v>
      </c>
      <c r="Z7" s="366">
        <v>235</v>
      </c>
      <c r="AA7" s="367">
        <f t="shared" si="6"/>
        <v>-0.44680851063829785</v>
      </c>
      <c r="AB7" s="366">
        <v>115</v>
      </c>
      <c r="AC7" s="366">
        <v>240</v>
      </c>
      <c r="AD7" s="389">
        <f t="shared" si="7"/>
        <v>-0.5208333333333333</v>
      </c>
      <c r="AT7" s="315"/>
      <c r="AW7" s="340"/>
    </row>
    <row r="8" spans="1:49" ht="14.25">
      <c r="A8" s="528"/>
      <c r="B8" s="22" t="s">
        <v>58</v>
      </c>
      <c r="C8" s="370">
        <v>310</v>
      </c>
      <c r="D8" s="370">
        <v>240</v>
      </c>
      <c r="E8" s="371">
        <f t="shared" si="0"/>
        <v>0.29166666666666674</v>
      </c>
      <c r="F8" s="370">
        <v>280</v>
      </c>
      <c r="G8" s="370">
        <v>250</v>
      </c>
      <c r="H8" s="371">
        <f t="shared" si="1"/>
        <v>0.1200000000000001</v>
      </c>
      <c r="I8" s="370">
        <v>280</v>
      </c>
      <c r="J8" s="370">
        <v>275</v>
      </c>
      <c r="K8" s="371">
        <f t="shared" si="2"/>
        <v>0.018181818181818077</v>
      </c>
      <c r="L8" s="372">
        <v>275</v>
      </c>
      <c r="M8" s="372">
        <v>277.5</v>
      </c>
      <c r="N8" s="371">
        <f t="shared" si="3"/>
        <v>-0.009009009009009028</v>
      </c>
      <c r="O8" s="373" t="s">
        <v>269</v>
      </c>
      <c r="P8" s="372">
        <v>277.5</v>
      </c>
      <c r="Q8" s="373" t="s">
        <v>269</v>
      </c>
      <c r="R8" s="72"/>
      <c r="S8" s="370">
        <v>200</v>
      </c>
      <c r="T8" s="370">
        <v>310</v>
      </c>
      <c r="U8" s="371">
        <f t="shared" si="4"/>
        <v>-0.3548387096774194</v>
      </c>
      <c r="V8" s="370">
        <v>180</v>
      </c>
      <c r="W8" s="370">
        <v>280</v>
      </c>
      <c r="X8" s="371">
        <f t="shared" si="5"/>
        <v>-0.3571428571428571</v>
      </c>
      <c r="Y8" s="370">
        <v>160</v>
      </c>
      <c r="Z8" s="370">
        <v>280</v>
      </c>
      <c r="AA8" s="371">
        <f t="shared" si="6"/>
        <v>-0.4285714285714286</v>
      </c>
      <c r="AB8" s="370">
        <v>145</v>
      </c>
      <c r="AC8" s="370">
        <v>275</v>
      </c>
      <c r="AD8" s="391">
        <f t="shared" si="7"/>
        <v>-0.4727272727272728</v>
      </c>
      <c r="AT8" s="315"/>
      <c r="AW8" s="340"/>
    </row>
    <row r="9" spans="1:49" ht="14.25">
      <c r="A9" s="527" t="s">
        <v>68</v>
      </c>
      <c r="B9" s="21" t="s">
        <v>57</v>
      </c>
      <c r="C9" s="366">
        <v>220</v>
      </c>
      <c r="D9" s="366">
        <v>230</v>
      </c>
      <c r="E9" s="367">
        <f t="shared" si="0"/>
        <v>-0.04347826086956519</v>
      </c>
      <c r="F9" s="366">
        <v>235</v>
      </c>
      <c r="G9" s="366">
        <v>237.5</v>
      </c>
      <c r="H9" s="367">
        <f t="shared" si="1"/>
        <v>-0.010526315789473717</v>
      </c>
      <c r="I9" s="366">
        <v>260</v>
      </c>
      <c r="J9" s="366">
        <v>245</v>
      </c>
      <c r="K9" s="367">
        <f t="shared" si="2"/>
        <v>0.061224489795918435</v>
      </c>
      <c r="L9" s="368">
        <v>250</v>
      </c>
      <c r="M9" s="368">
        <v>257.5</v>
      </c>
      <c r="N9" s="367">
        <f t="shared" si="3"/>
        <v>-0.029126213592232997</v>
      </c>
      <c r="O9" s="369" t="s">
        <v>269</v>
      </c>
      <c r="P9" s="368">
        <v>257.5</v>
      </c>
      <c r="Q9" s="369" t="s">
        <v>269</v>
      </c>
      <c r="R9" s="72"/>
      <c r="S9" s="366">
        <v>175</v>
      </c>
      <c r="T9" s="366">
        <v>220</v>
      </c>
      <c r="U9" s="367">
        <f t="shared" si="4"/>
        <v>-0.20454545454545459</v>
      </c>
      <c r="V9" s="366">
        <v>160</v>
      </c>
      <c r="W9" s="366">
        <v>235</v>
      </c>
      <c r="X9" s="367">
        <f t="shared" si="5"/>
        <v>-0.3191489361702128</v>
      </c>
      <c r="Y9" s="366">
        <v>130</v>
      </c>
      <c r="Z9" s="366">
        <v>260</v>
      </c>
      <c r="AA9" s="367">
        <f t="shared" si="6"/>
        <v>-0.5</v>
      </c>
      <c r="AB9" s="366">
        <v>130</v>
      </c>
      <c r="AC9" s="366">
        <v>250</v>
      </c>
      <c r="AD9" s="389">
        <f t="shared" si="7"/>
        <v>-0.48</v>
      </c>
      <c r="AT9" s="315"/>
      <c r="AW9" s="340"/>
    </row>
    <row r="10" spans="1:49" ht="14.25">
      <c r="A10" s="528"/>
      <c r="B10" s="22" t="s">
        <v>58</v>
      </c>
      <c r="C10" s="370">
        <v>310</v>
      </c>
      <c r="D10" s="370">
        <v>250</v>
      </c>
      <c r="E10" s="371">
        <f t="shared" si="0"/>
        <v>0.24</v>
      </c>
      <c r="F10" s="370">
        <v>295</v>
      </c>
      <c r="G10" s="370">
        <v>250</v>
      </c>
      <c r="H10" s="371">
        <f t="shared" si="1"/>
        <v>0.17999999999999994</v>
      </c>
      <c r="I10" s="370">
        <v>295</v>
      </c>
      <c r="J10" s="370">
        <v>270</v>
      </c>
      <c r="K10" s="371">
        <f t="shared" si="2"/>
        <v>0.09259259259259256</v>
      </c>
      <c r="L10" s="372">
        <v>275</v>
      </c>
      <c r="M10" s="372">
        <v>280</v>
      </c>
      <c r="N10" s="371">
        <f t="shared" si="3"/>
        <v>-0.017857142857142905</v>
      </c>
      <c r="O10" s="373" t="s">
        <v>269</v>
      </c>
      <c r="P10" s="372">
        <v>280</v>
      </c>
      <c r="Q10" s="373" t="s">
        <v>269</v>
      </c>
      <c r="R10" s="72"/>
      <c r="S10" s="370">
        <v>215</v>
      </c>
      <c r="T10" s="370">
        <v>310</v>
      </c>
      <c r="U10" s="371">
        <f t="shared" si="4"/>
        <v>-0.30645161290322576</v>
      </c>
      <c r="V10" s="370">
        <v>215</v>
      </c>
      <c r="W10" s="370">
        <v>295</v>
      </c>
      <c r="X10" s="371">
        <f t="shared" si="5"/>
        <v>-0.27118644067796616</v>
      </c>
      <c r="Y10" s="370">
        <v>160</v>
      </c>
      <c r="Z10" s="370">
        <v>295</v>
      </c>
      <c r="AA10" s="371">
        <f t="shared" si="6"/>
        <v>-0.4576271186440678</v>
      </c>
      <c r="AB10" s="370">
        <v>150</v>
      </c>
      <c r="AC10" s="370">
        <v>275</v>
      </c>
      <c r="AD10" s="391">
        <f t="shared" si="7"/>
        <v>-0.4545454545454546</v>
      </c>
      <c r="AT10" s="315"/>
      <c r="AW10" s="340"/>
    </row>
    <row r="11" spans="1:49" ht="14.25">
      <c r="A11" s="527" t="s">
        <v>69</v>
      </c>
      <c r="B11" s="21" t="s">
        <v>57</v>
      </c>
      <c r="C11" s="366">
        <v>220</v>
      </c>
      <c r="D11" s="366">
        <v>230</v>
      </c>
      <c r="E11" s="367">
        <f t="shared" si="0"/>
        <v>-0.04347826086956519</v>
      </c>
      <c r="F11" s="366">
        <v>225</v>
      </c>
      <c r="G11" s="366">
        <v>230</v>
      </c>
      <c r="H11" s="367">
        <f t="shared" si="1"/>
        <v>-0.021739130434782594</v>
      </c>
      <c r="I11" s="366">
        <v>235</v>
      </c>
      <c r="J11" s="366">
        <v>245</v>
      </c>
      <c r="K11" s="367">
        <f t="shared" si="2"/>
        <v>-0.04081632653061229</v>
      </c>
      <c r="L11" s="368">
        <v>235</v>
      </c>
      <c r="M11" s="368">
        <v>260</v>
      </c>
      <c r="N11" s="367">
        <f t="shared" si="3"/>
        <v>-0.09615384615384615</v>
      </c>
      <c r="O11" s="369" t="s">
        <v>269</v>
      </c>
      <c r="P11" s="368">
        <v>260</v>
      </c>
      <c r="Q11" s="369" t="s">
        <v>269</v>
      </c>
      <c r="R11" s="72"/>
      <c r="S11" s="366">
        <v>175</v>
      </c>
      <c r="T11" s="366">
        <v>220</v>
      </c>
      <c r="U11" s="367">
        <f t="shared" si="4"/>
        <v>-0.20454545454545459</v>
      </c>
      <c r="V11" s="366">
        <v>150</v>
      </c>
      <c r="W11" s="366">
        <v>225</v>
      </c>
      <c r="X11" s="367">
        <f t="shared" si="5"/>
        <v>-0.33333333333333337</v>
      </c>
      <c r="Y11" s="366">
        <v>135</v>
      </c>
      <c r="Z11" s="366">
        <v>235</v>
      </c>
      <c r="AA11" s="367">
        <f t="shared" si="6"/>
        <v>-0.42553191489361697</v>
      </c>
      <c r="AB11" s="366">
        <v>110</v>
      </c>
      <c r="AC11" s="366">
        <v>235</v>
      </c>
      <c r="AD11" s="389">
        <f t="shared" si="7"/>
        <v>-0.5319148936170213</v>
      </c>
      <c r="AT11" s="315"/>
      <c r="AW11" s="340"/>
    </row>
    <row r="12" spans="1:49" ht="14.25">
      <c r="A12" s="528"/>
      <c r="B12" s="22" t="s">
        <v>58</v>
      </c>
      <c r="C12" s="370">
        <v>270</v>
      </c>
      <c r="D12" s="370">
        <v>250</v>
      </c>
      <c r="E12" s="371">
        <f t="shared" si="0"/>
        <v>0.08000000000000007</v>
      </c>
      <c r="F12" s="370">
        <v>265</v>
      </c>
      <c r="G12" s="370">
        <v>255</v>
      </c>
      <c r="H12" s="371">
        <f t="shared" si="1"/>
        <v>0.03921568627450989</v>
      </c>
      <c r="I12" s="370">
        <v>280</v>
      </c>
      <c r="J12" s="370">
        <v>270</v>
      </c>
      <c r="K12" s="371">
        <f t="shared" si="2"/>
        <v>0.03703703703703698</v>
      </c>
      <c r="L12" s="372">
        <v>260</v>
      </c>
      <c r="M12" s="372">
        <v>280</v>
      </c>
      <c r="N12" s="371">
        <f t="shared" si="3"/>
        <v>-0.0714285714285714</v>
      </c>
      <c r="O12" s="373" t="s">
        <v>269</v>
      </c>
      <c r="P12" s="372">
        <v>280</v>
      </c>
      <c r="Q12" s="373" t="s">
        <v>269</v>
      </c>
      <c r="R12" s="72"/>
      <c r="S12" s="370">
        <v>190</v>
      </c>
      <c r="T12" s="370">
        <v>270</v>
      </c>
      <c r="U12" s="371">
        <f t="shared" si="4"/>
        <v>-0.2962962962962963</v>
      </c>
      <c r="V12" s="370">
        <v>180</v>
      </c>
      <c r="W12" s="370">
        <v>265</v>
      </c>
      <c r="X12" s="371">
        <f t="shared" si="5"/>
        <v>-0.3207547169811321</v>
      </c>
      <c r="Y12" s="370">
        <v>150</v>
      </c>
      <c r="Z12" s="370">
        <v>280</v>
      </c>
      <c r="AA12" s="371">
        <f t="shared" si="6"/>
        <v>-0.4642857142857143</v>
      </c>
      <c r="AB12" s="370">
        <v>120</v>
      </c>
      <c r="AC12" s="370">
        <v>260</v>
      </c>
      <c r="AD12" s="391">
        <f t="shared" si="7"/>
        <v>-0.5384615384615384</v>
      </c>
      <c r="AT12" s="315"/>
      <c r="AW12" s="340"/>
    </row>
    <row r="13" spans="1:49" ht="14.25">
      <c r="A13" s="527" t="s">
        <v>70</v>
      </c>
      <c r="B13" s="21" t="s">
        <v>57</v>
      </c>
      <c r="C13" s="366">
        <v>175</v>
      </c>
      <c r="D13" s="366">
        <v>180</v>
      </c>
      <c r="E13" s="367">
        <f t="shared" si="0"/>
        <v>-0.02777777777777779</v>
      </c>
      <c r="F13" s="366">
        <v>180</v>
      </c>
      <c r="G13" s="366">
        <v>190</v>
      </c>
      <c r="H13" s="367">
        <f t="shared" si="1"/>
        <v>-0.052631578947368474</v>
      </c>
      <c r="I13" s="366">
        <v>185</v>
      </c>
      <c r="J13" s="366">
        <v>205</v>
      </c>
      <c r="K13" s="367">
        <f t="shared" si="2"/>
        <v>-0.09756097560975607</v>
      </c>
      <c r="L13" s="368">
        <v>160</v>
      </c>
      <c r="M13" s="368">
        <v>202.5</v>
      </c>
      <c r="N13" s="367">
        <f t="shared" si="3"/>
        <v>-0.2098765432098766</v>
      </c>
      <c r="O13" s="369" t="s">
        <v>269</v>
      </c>
      <c r="P13" s="368">
        <v>202.5</v>
      </c>
      <c r="Q13" s="369" t="s">
        <v>269</v>
      </c>
      <c r="R13" s="72"/>
      <c r="S13" s="366">
        <v>155</v>
      </c>
      <c r="T13" s="366">
        <v>175</v>
      </c>
      <c r="U13" s="367">
        <f t="shared" si="4"/>
        <v>-0.11428571428571432</v>
      </c>
      <c r="V13" s="366">
        <v>135</v>
      </c>
      <c r="W13" s="366">
        <v>180</v>
      </c>
      <c r="X13" s="367">
        <f t="shared" si="5"/>
        <v>-0.25</v>
      </c>
      <c r="Y13" s="366">
        <v>120</v>
      </c>
      <c r="Z13" s="366">
        <v>185</v>
      </c>
      <c r="AA13" s="367">
        <f t="shared" si="6"/>
        <v>-0.3513513513513513</v>
      </c>
      <c r="AB13" s="366">
        <v>100</v>
      </c>
      <c r="AC13" s="366">
        <v>160</v>
      </c>
      <c r="AD13" s="389">
        <f t="shared" si="7"/>
        <v>-0.375</v>
      </c>
      <c r="AT13" s="315"/>
      <c r="AW13" s="340"/>
    </row>
    <row r="14" spans="1:49" ht="14.25">
      <c r="A14" s="528"/>
      <c r="B14" s="22" t="s">
        <v>58</v>
      </c>
      <c r="C14" s="370">
        <v>320</v>
      </c>
      <c r="D14" s="370">
        <v>190</v>
      </c>
      <c r="E14" s="371">
        <f t="shared" si="0"/>
        <v>0.6842105263157894</v>
      </c>
      <c r="F14" s="370">
        <v>265</v>
      </c>
      <c r="G14" s="370">
        <v>215</v>
      </c>
      <c r="H14" s="371">
        <f t="shared" si="1"/>
        <v>0.2325581395348837</v>
      </c>
      <c r="I14" s="370">
        <v>265</v>
      </c>
      <c r="J14" s="370">
        <v>225</v>
      </c>
      <c r="K14" s="371">
        <f t="shared" si="2"/>
        <v>0.1777777777777778</v>
      </c>
      <c r="L14" s="372">
        <v>250</v>
      </c>
      <c r="M14" s="372">
        <v>210</v>
      </c>
      <c r="N14" s="371">
        <f t="shared" si="3"/>
        <v>0.19047619047619047</v>
      </c>
      <c r="O14" s="373" t="s">
        <v>269</v>
      </c>
      <c r="P14" s="372">
        <v>210</v>
      </c>
      <c r="Q14" s="373" t="s">
        <v>269</v>
      </c>
      <c r="R14" s="72"/>
      <c r="S14" s="370">
        <v>200</v>
      </c>
      <c r="T14" s="370">
        <v>320</v>
      </c>
      <c r="U14" s="371">
        <f t="shared" si="4"/>
        <v>-0.375</v>
      </c>
      <c r="V14" s="370">
        <v>180</v>
      </c>
      <c r="W14" s="370">
        <v>265</v>
      </c>
      <c r="X14" s="371">
        <f t="shared" si="5"/>
        <v>-0.3207547169811321</v>
      </c>
      <c r="Y14" s="370">
        <v>145</v>
      </c>
      <c r="Z14" s="370">
        <v>265</v>
      </c>
      <c r="AA14" s="371">
        <f t="shared" si="6"/>
        <v>-0.4528301886792453</v>
      </c>
      <c r="AB14" s="370">
        <v>110</v>
      </c>
      <c r="AC14" s="370">
        <v>250</v>
      </c>
      <c r="AD14" s="391">
        <f t="shared" si="7"/>
        <v>-0.56</v>
      </c>
      <c r="AT14" s="315"/>
      <c r="AW14" s="340"/>
    </row>
    <row r="15" spans="1:49" ht="14.25">
      <c r="A15" s="527" t="s">
        <v>54</v>
      </c>
      <c r="B15" s="21" t="s">
        <v>57</v>
      </c>
      <c r="C15" s="366">
        <v>150</v>
      </c>
      <c r="D15" s="366">
        <v>160</v>
      </c>
      <c r="E15" s="367">
        <f t="shared" si="0"/>
        <v>-0.0625</v>
      </c>
      <c r="F15" s="366">
        <v>160</v>
      </c>
      <c r="G15" s="366">
        <v>160</v>
      </c>
      <c r="H15" s="367">
        <f t="shared" si="1"/>
        <v>0</v>
      </c>
      <c r="I15" s="366">
        <v>175</v>
      </c>
      <c r="J15" s="366">
        <v>165</v>
      </c>
      <c r="K15" s="367">
        <f t="shared" si="2"/>
        <v>0.06060606060606055</v>
      </c>
      <c r="L15" s="368">
        <v>140</v>
      </c>
      <c r="M15" s="368">
        <v>180</v>
      </c>
      <c r="N15" s="367">
        <f t="shared" si="3"/>
        <v>-0.2222222222222222</v>
      </c>
      <c r="O15" s="369" t="s">
        <v>269</v>
      </c>
      <c r="P15" s="368">
        <v>180</v>
      </c>
      <c r="Q15" s="369" t="s">
        <v>269</v>
      </c>
      <c r="R15" s="72"/>
      <c r="S15" s="366">
        <v>115</v>
      </c>
      <c r="T15" s="366">
        <v>150</v>
      </c>
      <c r="U15" s="367">
        <f t="shared" si="4"/>
        <v>-0.23333333333333328</v>
      </c>
      <c r="V15" s="366">
        <v>105</v>
      </c>
      <c r="W15" s="366">
        <v>160</v>
      </c>
      <c r="X15" s="367">
        <f t="shared" si="5"/>
        <v>-0.34375</v>
      </c>
      <c r="Y15" s="366">
        <v>90</v>
      </c>
      <c r="Z15" s="366">
        <v>175</v>
      </c>
      <c r="AA15" s="367">
        <f t="shared" si="6"/>
        <v>-0.48571428571428577</v>
      </c>
      <c r="AB15" s="366">
        <v>90</v>
      </c>
      <c r="AC15" s="366">
        <v>140</v>
      </c>
      <c r="AD15" s="389">
        <f t="shared" si="7"/>
        <v>-0.3571428571428571</v>
      </c>
      <c r="AT15" s="315"/>
      <c r="AW15" s="340"/>
    </row>
    <row r="16" spans="1:49" ht="14.25">
      <c r="A16" s="528"/>
      <c r="B16" s="22" t="s">
        <v>58</v>
      </c>
      <c r="C16" s="370">
        <v>165</v>
      </c>
      <c r="D16" s="370">
        <v>170</v>
      </c>
      <c r="E16" s="371">
        <f t="shared" si="0"/>
        <v>-0.02941176470588236</v>
      </c>
      <c r="F16" s="370">
        <v>175</v>
      </c>
      <c r="G16" s="370">
        <v>175</v>
      </c>
      <c r="H16" s="371">
        <f t="shared" si="1"/>
        <v>0</v>
      </c>
      <c r="I16" s="370">
        <v>190</v>
      </c>
      <c r="J16" s="370">
        <v>180</v>
      </c>
      <c r="K16" s="371">
        <f t="shared" si="2"/>
        <v>0.05555555555555558</v>
      </c>
      <c r="L16" s="372">
        <v>160</v>
      </c>
      <c r="M16" s="372">
        <v>195</v>
      </c>
      <c r="N16" s="371">
        <f t="shared" si="3"/>
        <v>-0.17948717948717952</v>
      </c>
      <c r="O16" s="373" t="s">
        <v>269</v>
      </c>
      <c r="P16" s="372">
        <v>195</v>
      </c>
      <c r="Q16" s="373" t="s">
        <v>269</v>
      </c>
      <c r="S16" s="370">
        <v>135</v>
      </c>
      <c r="T16" s="370">
        <v>165</v>
      </c>
      <c r="U16" s="371">
        <f t="shared" si="4"/>
        <v>-0.18181818181818177</v>
      </c>
      <c r="V16" s="370">
        <v>115</v>
      </c>
      <c r="W16" s="370">
        <v>175</v>
      </c>
      <c r="X16" s="371">
        <f t="shared" si="5"/>
        <v>-0.34285714285714286</v>
      </c>
      <c r="Y16" s="370">
        <v>110</v>
      </c>
      <c r="Z16" s="370">
        <v>190</v>
      </c>
      <c r="AA16" s="371">
        <f t="shared" si="6"/>
        <v>-0.42105263157894735</v>
      </c>
      <c r="AB16" s="370">
        <v>100</v>
      </c>
      <c r="AC16" s="370">
        <v>160</v>
      </c>
      <c r="AD16" s="391">
        <f t="shared" si="7"/>
        <v>-0.375</v>
      </c>
      <c r="AT16" s="315"/>
      <c r="AW16" s="340"/>
    </row>
    <row r="17" spans="1:49" ht="15">
      <c r="A17" s="75" t="s">
        <v>130</v>
      </c>
      <c r="B17" s="27"/>
      <c r="C17" s="374"/>
      <c r="D17" s="374"/>
      <c r="E17" s="374"/>
      <c r="F17" s="374"/>
      <c r="G17" s="374"/>
      <c r="H17" s="374"/>
      <c r="I17" s="374"/>
      <c r="J17" s="374"/>
      <c r="K17" s="374"/>
      <c r="L17" s="374"/>
      <c r="M17" s="374"/>
      <c r="N17" s="374"/>
      <c r="O17" s="374"/>
      <c r="P17" s="374"/>
      <c r="Q17" s="374"/>
      <c r="S17" s="375" t="s">
        <v>130</v>
      </c>
      <c r="T17" s="376"/>
      <c r="U17" s="376"/>
      <c r="V17" s="377"/>
      <c r="W17" s="376"/>
      <c r="X17" s="376"/>
      <c r="Y17" s="377"/>
      <c r="Z17" s="374"/>
      <c r="AA17" s="376"/>
      <c r="AB17" s="377"/>
      <c r="AC17" s="374"/>
      <c r="AD17" s="395"/>
      <c r="AT17" s="315"/>
      <c r="AW17" s="340"/>
    </row>
    <row r="18" spans="1:49" ht="14.25">
      <c r="A18" s="527" t="s">
        <v>71</v>
      </c>
      <c r="B18" s="21" t="s">
        <v>57</v>
      </c>
      <c r="C18" s="366">
        <v>215</v>
      </c>
      <c r="D18" s="366">
        <v>210</v>
      </c>
      <c r="E18" s="367">
        <f aca="true" t="shared" si="8" ref="E18:E27">C18/D18-1</f>
        <v>0.023809523809523725</v>
      </c>
      <c r="F18" s="366">
        <v>235</v>
      </c>
      <c r="G18" s="366">
        <v>215</v>
      </c>
      <c r="H18" s="367">
        <f aca="true" t="shared" si="9" ref="H18:H27">F18/G18-1</f>
        <v>0.09302325581395343</v>
      </c>
      <c r="I18" s="366">
        <v>235</v>
      </c>
      <c r="J18" s="366">
        <v>225</v>
      </c>
      <c r="K18" s="367">
        <f aca="true" t="shared" si="10" ref="K18:K27">I18/J18-1</f>
        <v>0.04444444444444451</v>
      </c>
      <c r="L18" s="369" t="s">
        <v>269</v>
      </c>
      <c r="M18" s="368">
        <v>245</v>
      </c>
      <c r="N18" s="369" t="s">
        <v>269</v>
      </c>
      <c r="O18" s="369" t="s">
        <v>269</v>
      </c>
      <c r="P18" s="368">
        <v>245</v>
      </c>
      <c r="Q18" s="369" t="s">
        <v>269</v>
      </c>
      <c r="R18" s="72"/>
      <c r="S18" s="366">
        <v>170</v>
      </c>
      <c r="T18" s="366">
        <v>215</v>
      </c>
      <c r="U18" s="367">
        <f aca="true" t="shared" si="11" ref="U18:U27">S18/T18-1</f>
        <v>-0.2093023255813954</v>
      </c>
      <c r="V18" s="366">
        <v>145</v>
      </c>
      <c r="W18" s="366">
        <v>235</v>
      </c>
      <c r="X18" s="367">
        <f aca="true" t="shared" si="12" ref="X18:X27">V18/W18-1</f>
        <v>-0.3829787234042553</v>
      </c>
      <c r="Y18" s="366">
        <v>110</v>
      </c>
      <c r="Z18" s="366">
        <v>235</v>
      </c>
      <c r="AA18" s="367">
        <f aca="true" t="shared" si="13" ref="AA18:AA27">Y18/Z18-1</f>
        <v>-0.5319148936170213</v>
      </c>
      <c r="AB18" s="366">
        <v>110</v>
      </c>
      <c r="AC18" s="366" t="s">
        <v>269</v>
      </c>
      <c r="AD18" s="387" t="s">
        <v>269</v>
      </c>
      <c r="AT18" s="315"/>
      <c r="AW18" s="340"/>
    </row>
    <row r="19" spans="1:49" ht="14.25">
      <c r="A19" s="528"/>
      <c r="B19" s="22" t="s">
        <v>58</v>
      </c>
      <c r="C19" s="370">
        <v>320</v>
      </c>
      <c r="D19" s="370">
        <v>235</v>
      </c>
      <c r="E19" s="371">
        <f t="shared" si="8"/>
        <v>0.36170212765957444</v>
      </c>
      <c r="F19" s="370">
        <v>275</v>
      </c>
      <c r="G19" s="370">
        <v>245</v>
      </c>
      <c r="H19" s="371">
        <f t="shared" si="9"/>
        <v>0.12244897959183665</v>
      </c>
      <c r="I19" s="370">
        <v>275</v>
      </c>
      <c r="J19" s="370">
        <v>270</v>
      </c>
      <c r="K19" s="371">
        <f t="shared" si="10"/>
        <v>0.0185185185185186</v>
      </c>
      <c r="L19" s="373" t="s">
        <v>269</v>
      </c>
      <c r="M19" s="372">
        <v>265</v>
      </c>
      <c r="N19" s="373" t="s">
        <v>269</v>
      </c>
      <c r="O19" s="373" t="s">
        <v>269</v>
      </c>
      <c r="P19" s="372">
        <v>265</v>
      </c>
      <c r="Q19" s="373" t="s">
        <v>269</v>
      </c>
      <c r="R19" s="73"/>
      <c r="S19" s="370">
        <v>215</v>
      </c>
      <c r="T19" s="370">
        <v>320</v>
      </c>
      <c r="U19" s="371">
        <f t="shared" si="11"/>
        <v>-0.328125</v>
      </c>
      <c r="V19" s="370">
        <v>180</v>
      </c>
      <c r="W19" s="370">
        <v>275</v>
      </c>
      <c r="X19" s="371">
        <f t="shared" si="12"/>
        <v>-0.34545454545454546</v>
      </c>
      <c r="Y19" s="370">
        <v>135</v>
      </c>
      <c r="Z19" s="370">
        <v>275</v>
      </c>
      <c r="AA19" s="371">
        <f t="shared" si="13"/>
        <v>-0.509090909090909</v>
      </c>
      <c r="AB19" s="370">
        <v>125</v>
      </c>
      <c r="AC19" s="370" t="s">
        <v>269</v>
      </c>
      <c r="AD19" s="411" t="s">
        <v>269</v>
      </c>
      <c r="AT19" s="315"/>
      <c r="AW19" s="340"/>
    </row>
    <row r="20" spans="1:49" ht="14.25">
      <c r="A20" s="527" t="s">
        <v>72</v>
      </c>
      <c r="B20" s="21" t="s">
        <v>57</v>
      </c>
      <c r="C20" s="366">
        <v>235</v>
      </c>
      <c r="D20" s="366">
        <v>250</v>
      </c>
      <c r="E20" s="367">
        <f t="shared" si="8"/>
        <v>-0.06000000000000005</v>
      </c>
      <c r="F20" s="366">
        <v>250</v>
      </c>
      <c r="G20" s="366">
        <v>260</v>
      </c>
      <c r="H20" s="367">
        <f t="shared" si="9"/>
        <v>-0.038461538461538436</v>
      </c>
      <c r="I20" s="366">
        <v>250</v>
      </c>
      <c r="J20" s="366">
        <v>270</v>
      </c>
      <c r="K20" s="367">
        <f t="shared" si="10"/>
        <v>-0.07407407407407407</v>
      </c>
      <c r="L20" s="369" t="s">
        <v>269</v>
      </c>
      <c r="M20" s="368">
        <v>250</v>
      </c>
      <c r="N20" s="369" t="s">
        <v>269</v>
      </c>
      <c r="O20" s="369" t="s">
        <v>269</v>
      </c>
      <c r="P20" s="368">
        <v>250</v>
      </c>
      <c r="Q20" s="369" t="s">
        <v>269</v>
      </c>
      <c r="S20" s="366">
        <v>185</v>
      </c>
      <c r="T20" s="366">
        <v>235</v>
      </c>
      <c r="U20" s="367">
        <f t="shared" si="11"/>
        <v>-0.21276595744680848</v>
      </c>
      <c r="V20" s="366">
        <v>165</v>
      </c>
      <c r="W20" s="366">
        <v>250</v>
      </c>
      <c r="X20" s="367">
        <f t="shared" si="12"/>
        <v>-0.33999999999999997</v>
      </c>
      <c r="Y20" s="366">
        <v>150</v>
      </c>
      <c r="Z20" s="366">
        <v>250</v>
      </c>
      <c r="AA20" s="367">
        <f t="shared" si="13"/>
        <v>-0.4</v>
      </c>
      <c r="AB20" s="366">
        <v>150</v>
      </c>
      <c r="AC20" s="366" t="s">
        <v>269</v>
      </c>
      <c r="AD20" s="387" t="s">
        <v>269</v>
      </c>
      <c r="AT20" s="315"/>
      <c r="AW20" s="340"/>
    </row>
    <row r="21" spans="1:49" ht="14.25">
      <c r="A21" s="528"/>
      <c r="B21" s="22" t="s">
        <v>58</v>
      </c>
      <c r="C21" s="370">
        <v>375</v>
      </c>
      <c r="D21" s="370">
        <v>260</v>
      </c>
      <c r="E21" s="371">
        <f t="shared" si="8"/>
        <v>0.4423076923076923</v>
      </c>
      <c r="F21" s="370">
        <v>325</v>
      </c>
      <c r="G21" s="370">
        <v>275</v>
      </c>
      <c r="H21" s="371">
        <f t="shared" si="9"/>
        <v>0.18181818181818188</v>
      </c>
      <c r="I21" s="370">
        <v>325</v>
      </c>
      <c r="J21" s="370">
        <v>287.5</v>
      </c>
      <c r="K21" s="371">
        <f t="shared" si="10"/>
        <v>0.13043478260869557</v>
      </c>
      <c r="L21" s="373" t="s">
        <v>269</v>
      </c>
      <c r="M21" s="372">
        <v>280</v>
      </c>
      <c r="N21" s="373" t="s">
        <v>269</v>
      </c>
      <c r="O21" s="373" t="s">
        <v>269</v>
      </c>
      <c r="P21" s="372">
        <v>280</v>
      </c>
      <c r="Q21" s="373" t="s">
        <v>269</v>
      </c>
      <c r="S21" s="370">
        <v>220</v>
      </c>
      <c r="T21" s="370">
        <v>375</v>
      </c>
      <c r="U21" s="371">
        <f t="shared" si="11"/>
        <v>-0.41333333333333333</v>
      </c>
      <c r="V21" s="370">
        <v>200</v>
      </c>
      <c r="W21" s="370">
        <v>325</v>
      </c>
      <c r="X21" s="371">
        <f t="shared" si="12"/>
        <v>-0.3846153846153846</v>
      </c>
      <c r="Y21" s="370">
        <v>180</v>
      </c>
      <c r="Z21" s="370">
        <v>325</v>
      </c>
      <c r="AA21" s="371">
        <f t="shared" si="13"/>
        <v>-0.4461538461538461</v>
      </c>
      <c r="AB21" s="370">
        <v>165</v>
      </c>
      <c r="AC21" s="370" t="s">
        <v>269</v>
      </c>
      <c r="AD21" s="411" t="s">
        <v>269</v>
      </c>
      <c r="AT21" s="315"/>
      <c r="AW21" s="340"/>
    </row>
    <row r="22" spans="1:49" ht="14.25">
      <c r="A22" s="527" t="s">
        <v>55</v>
      </c>
      <c r="B22" s="21" t="s">
        <v>57</v>
      </c>
      <c r="C22" s="366">
        <v>175</v>
      </c>
      <c r="D22" s="366">
        <v>205</v>
      </c>
      <c r="E22" s="367">
        <f t="shared" si="8"/>
        <v>-0.14634146341463417</v>
      </c>
      <c r="F22" s="366">
        <v>220</v>
      </c>
      <c r="G22" s="366">
        <v>205</v>
      </c>
      <c r="H22" s="367">
        <f t="shared" si="9"/>
        <v>0.07317073170731714</v>
      </c>
      <c r="I22" s="366">
        <v>220</v>
      </c>
      <c r="J22" s="366">
        <v>220</v>
      </c>
      <c r="K22" s="367">
        <f t="shared" si="10"/>
        <v>0</v>
      </c>
      <c r="L22" s="369" t="s">
        <v>269</v>
      </c>
      <c r="M22" s="368">
        <v>230</v>
      </c>
      <c r="N22" s="369" t="s">
        <v>269</v>
      </c>
      <c r="O22" s="369" t="s">
        <v>269</v>
      </c>
      <c r="P22" s="368">
        <v>230</v>
      </c>
      <c r="Q22" s="369" t="s">
        <v>269</v>
      </c>
      <c r="S22" s="366">
        <v>160</v>
      </c>
      <c r="T22" s="366">
        <v>175</v>
      </c>
      <c r="U22" s="367">
        <f t="shared" si="11"/>
        <v>-0.08571428571428574</v>
      </c>
      <c r="V22" s="366">
        <v>140</v>
      </c>
      <c r="W22" s="366">
        <v>220</v>
      </c>
      <c r="X22" s="367">
        <f t="shared" si="12"/>
        <v>-0.36363636363636365</v>
      </c>
      <c r="Y22" s="366">
        <v>130</v>
      </c>
      <c r="Z22" s="366">
        <v>220</v>
      </c>
      <c r="AA22" s="367">
        <f t="shared" si="13"/>
        <v>-0.40909090909090906</v>
      </c>
      <c r="AB22" s="366">
        <v>105</v>
      </c>
      <c r="AC22" s="366" t="s">
        <v>269</v>
      </c>
      <c r="AD22" s="387" t="s">
        <v>269</v>
      </c>
      <c r="AT22" s="315"/>
      <c r="AW22" s="340"/>
    </row>
    <row r="23" spans="1:49" ht="14.25">
      <c r="A23" s="528"/>
      <c r="B23" s="22" t="s">
        <v>58</v>
      </c>
      <c r="C23" s="370">
        <v>220</v>
      </c>
      <c r="D23" s="370">
        <v>230</v>
      </c>
      <c r="E23" s="371">
        <f t="shared" si="8"/>
        <v>-0.04347826086956519</v>
      </c>
      <c r="F23" s="370">
        <v>235</v>
      </c>
      <c r="G23" s="370">
        <v>220</v>
      </c>
      <c r="H23" s="371">
        <f t="shared" si="9"/>
        <v>0.06818181818181812</v>
      </c>
      <c r="I23" s="370">
        <v>235</v>
      </c>
      <c r="J23" s="370">
        <v>230</v>
      </c>
      <c r="K23" s="371">
        <f t="shared" si="10"/>
        <v>0.021739130434782705</v>
      </c>
      <c r="L23" s="373" t="s">
        <v>269</v>
      </c>
      <c r="M23" s="372">
        <v>245</v>
      </c>
      <c r="N23" s="373" t="s">
        <v>269</v>
      </c>
      <c r="O23" s="373" t="s">
        <v>269</v>
      </c>
      <c r="P23" s="372">
        <v>245</v>
      </c>
      <c r="Q23" s="373" t="s">
        <v>269</v>
      </c>
      <c r="S23" s="370">
        <v>190</v>
      </c>
      <c r="T23" s="370">
        <v>220</v>
      </c>
      <c r="U23" s="371">
        <f t="shared" si="11"/>
        <v>-0.13636363636363635</v>
      </c>
      <c r="V23" s="370">
        <v>165</v>
      </c>
      <c r="W23" s="370">
        <v>235</v>
      </c>
      <c r="X23" s="371">
        <f t="shared" si="12"/>
        <v>-0.2978723404255319</v>
      </c>
      <c r="Y23" s="370">
        <v>140</v>
      </c>
      <c r="Z23" s="370">
        <v>235</v>
      </c>
      <c r="AA23" s="371">
        <f t="shared" si="13"/>
        <v>-0.4042553191489362</v>
      </c>
      <c r="AB23" s="370">
        <v>125</v>
      </c>
      <c r="AC23" s="370" t="s">
        <v>269</v>
      </c>
      <c r="AD23" s="411" t="s">
        <v>269</v>
      </c>
      <c r="AT23" s="315"/>
      <c r="AW23" s="340"/>
    </row>
    <row r="24" spans="1:49" ht="14.25">
      <c r="A24" s="527" t="s">
        <v>73</v>
      </c>
      <c r="B24" s="21" t="s">
        <v>57</v>
      </c>
      <c r="C24" s="366">
        <v>150</v>
      </c>
      <c r="D24" s="366">
        <v>175</v>
      </c>
      <c r="E24" s="367">
        <f t="shared" si="8"/>
        <v>-0.1428571428571429</v>
      </c>
      <c r="F24" s="366">
        <v>160</v>
      </c>
      <c r="G24" s="366">
        <v>170</v>
      </c>
      <c r="H24" s="367">
        <f t="shared" si="9"/>
        <v>-0.05882352941176472</v>
      </c>
      <c r="I24" s="366">
        <v>155</v>
      </c>
      <c r="J24" s="366">
        <v>177.5</v>
      </c>
      <c r="K24" s="367">
        <f t="shared" si="10"/>
        <v>-0.12676056338028174</v>
      </c>
      <c r="L24" s="369" t="s">
        <v>269</v>
      </c>
      <c r="M24" s="368">
        <v>200</v>
      </c>
      <c r="N24" s="369" t="s">
        <v>269</v>
      </c>
      <c r="O24" s="369" t="s">
        <v>269</v>
      </c>
      <c r="P24" s="368">
        <v>200</v>
      </c>
      <c r="Q24" s="369" t="s">
        <v>269</v>
      </c>
      <c r="S24" s="366">
        <v>150</v>
      </c>
      <c r="T24" s="366">
        <v>150</v>
      </c>
      <c r="U24" s="367">
        <f t="shared" si="11"/>
        <v>0</v>
      </c>
      <c r="V24" s="366">
        <v>130</v>
      </c>
      <c r="W24" s="366">
        <v>160</v>
      </c>
      <c r="X24" s="367">
        <f t="shared" si="12"/>
        <v>-0.1875</v>
      </c>
      <c r="Y24" s="366">
        <v>110</v>
      </c>
      <c r="Z24" s="366">
        <v>155</v>
      </c>
      <c r="AA24" s="367">
        <f t="shared" si="13"/>
        <v>-0.29032258064516125</v>
      </c>
      <c r="AB24" s="366">
        <v>100</v>
      </c>
      <c r="AC24" s="366" t="s">
        <v>269</v>
      </c>
      <c r="AD24" s="387" t="s">
        <v>269</v>
      </c>
      <c r="AT24" s="315"/>
      <c r="AW24" s="340"/>
    </row>
    <row r="25" spans="1:49" ht="14.25">
      <c r="A25" s="528"/>
      <c r="B25" s="22" t="s">
        <v>58</v>
      </c>
      <c r="C25" s="370">
        <v>165</v>
      </c>
      <c r="D25" s="370">
        <v>190</v>
      </c>
      <c r="E25" s="371">
        <f t="shared" si="8"/>
        <v>-0.13157894736842102</v>
      </c>
      <c r="F25" s="370">
        <v>180</v>
      </c>
      <c r="G25" s="370">
        <v>185</v>
      </c>
      <c r="H25" s="371">
        <f t="shared" si="9"/>
        <v>-0.027027027027026973</v>
      </c>
      <c r="I25" s="370">
        <v>180</v>
      </c>
      <c r="J25" s="370">
        <v>195</v>
      </c>
      <c r="K25" s="371">
        <f t="shared" si="10"/>
        <v>-0.07692307692307687</v>
      </c>
      <c r="L25" s="373" t="s">
        <v>269</v>
      </c>
      <c r="M25" s="372">
        <v>215</v>
      </c>
      <c r="N25" s="373" t="s">
        <v>269</v>
      </c>
      <c r="O25" s="373" t="s">
        <v>269</v>
      </c>
      <c r="P25" s="372">
        <v>215</v>
      </c>
      <c r="Q25" s="373" t="s">
        <v>269</v>
      </c>
      <c r="S25" s="370">
        <v>175</v>
      </c>
      <c r="T25" s="370">
        <v>165</v>
      </c>
      <c r="U25" s="371">
        <f t="shared" si="11"/>
        <v>0.06060606060606055</v>
      </c>
      <c r="V25" s="370">
        <v>160</v>
      </c>
      <c r="W25" s="370">
        <v>180</v>
      </c>
      <c r="X25" s="371">
        <f t="shared" si="12"/>
        <v>-0.11111111111111116</v>
      </c>
      <c r="Y25" s="370">
        <v>130</v>
      </c>
      <c r="Z25" s="370">
        <v>180</v>
      </c>
      <c r="AA25" s="371">
        <f t="shared" si="13"/>
        <v>-0.2777777777777778</v>
      </c>
      <c r="AB25" s="370">
        <v>115</v>
      </c>
      <c r="AC25" s="370" t="s">
        <v>269</v>
      </c>
      <c r="AD25" s="411" t="s">
        <v>269</v>
      </c>
      <c r="AT25" s="315"/>
      <c r="AW25" s="340"/>
    </row>
    <row r="26" spans="1:49" ht="14.25">
      <c r="A26" s="527" t="s">
        <v>66</v>
      </c>
      <c r="B26" s="21" t="s">
        <v>57</v>
      </c>
      <c r="C26" s="366">
        <v>150</v>
      </c>
      <c r="D26" s="366">
        <v>175</v>
      </c>
      <c r="E26" s="367">
        <f t="shared" si="8"/>
        <v>-0.1428571428571429</v>
      </c>
      <c r="F26" s="366">
        <v>160</v>
      </c>
      <c r="G26" s="366">
        <v>175</v>
      </c>
      <c r="H26" s="367">
        <f t="shared" si="9"/>
        <v>-0.08571428571428574</v>
      </c>
      <c r="I26" s="366">
        <v>155</v>
      </c>
      <c r="J26" s="366">
        <v>177.5</v>
      </c>
      <c r="K26" s="367">
        <f t="shared" si="10"/>
        <v>-0.12676056338028174</v>
      </c>
      <c r="L26" s="369" t="s">
        <v>269</v>
      </c>
      <c r="M26" s="368">
        <v>200</v>
      </c>
      <c r="N26" s="369" t="s">
        <v>269</v>
      </c>
      <c r="O26" s="369" t="s">
        <v>269</v>
      </c>
      <c r="P26" s="368">
        <v>200</v>
      </c>
      <c r="Q26" s="369" t="s">
        <v>269</v>
      </c>
      <c r="S26" s="366">
        <v>150</v>
      </c>
      <c r="T26" s="366">
        <v>150</v>
      </c>
      <c r="U26" s="367">
        <f t="shared" si="11"/>
        <v>0</v>
      </c>
      <c r="V26" s="366">
        <v>130</v>
      </c>
      <c r="W26" s="366">
        <v>160</v>
      </c>
      <c r="X26" s="367">
        <f t="shared" si="12"/>
        <v>-0.1875</v>
      </c>
      <c r="Y26" s="366">
        <v>110</v>
      </c>
      <c r="Z26" s="366">
        <v>155</v>
      </c>
      <c r="AA26" s="367">
        <f t="shared" si="13"/>
        <v>-0.29032258064516125</v>
      </c>
      <c r="AB26" s="366">
        <v>110</v>
      </c>
      <c r="AC26" s="366" t="s">
        <v>269</v>
      </c>
      <c r="AD26" s="387" t="s">
        <v>269</v>
      </c>
      <c r="AT26" s="315"/>
      <c r="AW26" s="340"/>
    </row>
    <row r="27" spans="1:49" ht="14.25">
      <c r="A27" s="528"/>
      <c r="B27" s="22" t="s">
        <v>58</v>
      </c>
      <c r="C27" s="370">
        <v>165</v>
      </c>
      <c r="D27" s="370">
        <v>190</v>
      </c>
      <c r="E27" s="371">
        <f t="shared" si="8"/>
        <v>-0.13157894736842102</v>
      </c>
      <c r="F27" s="370">
        <v>180</v>
      </c>
      <c r="G27" s="370">
        <v>195</v>
      </c>
      <c r="H27" s="371">
        <f t="shared" si="9"/>
        <v>-0.07692307692307687</v>
      </c>
      <c r="I27" s="370">
        <v>180</v>
      </c>
      <c r="J27" s="370">
        <v>200</v>
      </c>
      <c r="K27" s="371">
        <f t="shared" si="10"/>
        <v>-0.09999999999999998</v>
      </c>
      <c r="L27" s="373" t="s">
        <v>269</v>
      </c>
      <c r="M27" s="372">
        <v>220</v>
      </c>
      <c r="N27" s="373" t="s">
        <v>269</v>
      </c>
      <c r="O27" s="373" t="s">
        <v>269</v>
      </c>
      <c r="P27" s="372">
        <v>220</v>
      </c>
      <c r="Q27" s="373" t="s">
        <v>269</v>
      </c>
      <c r="S27" s="370">
        <v>175</v>
      </c>
      <c r="T27" s="370">
        <v>165</v>
      </c>
      <c r="U27" s="371">
        <f t="shared" si="11"/>
        <v>0.06060606060606055</v>
      </c>
      <c r="V27" s="370">
        <v>160</v>
      </c>
      <c r="W27" s="370">
        <v>180</v>
      </c>
      <c r="X27" s="371">
        <f t="shared" si="12"/>
        <v>-0.11111111111111116</v>
      </c>
      <c r="Y27" s="370">
        <v>130</v>
      </c>
      <c r="Z27" s="370">
        <v>180</v>
      </c>
      <c r="AA27" s="371">
        <f t="shared" si="13"/>
        <v>-0.2777777777777778</v>
      </c>
      <c r="AB27" s="370">
        <v>130</v>
      </c>
      <c r="AC27" s="370" t="s">
        <v>269</v>
      </c>
      <c r="AD27" s="411" t="s">
        <v>269</v>
      </c>
      <c r="AT27" s="315"/>
      <c r="AW27" s="340"/>
    </row>
    <row r="28" spans="1:49" ht="12.75">
      <c r="A28" s="524" t="s">
        <v>312</v>
      </c>
      <c r="B28" s="524"/>
      <c r="C28" s="524"/>
      <c r="D28" s="524"/>
      <c r="E28" s="524"/>
      <c r="F28" s="524"/>
      <c r="G28" s="524"/>
      <c r="H28" s="524"/>
      <c r="I28" s="524"/>
      <c r="J28" s="524"/>
      <c r="K28" s="524"/>
      <c r="L28" s="524"/>
      <c r="M28" s="524"/>
      <c r="N28" s="524"/>
      <c r="O28" s="524"/>
      <c r="P28" s="72"/>
      <c r="S28" s="262"/>
      <c r="T28" s="312"/>
      <c r="V28" s="66"/>
      <c r="W28" s="202"/>
      <c r="Z28" s="202"/>
      <c r="AA28" s="202"/>
      <c r="AN28" s="229"/>
      <c r="AO28" s="229"/>
      <c r="AT28" s="315"/>
      <c r="AW28" s="340"/>
    </row>
    <row r="29" spans="1:49" ht="12.75">
      <c r="A29" s="66"/>
      <c r="B29" s="66"/>
      <c r="C29" s="66"/>
      <c r="D29" s="66"/>
      <c r="E29" s="66"/>
      <c r="F29" s="66"/>
      <c r="G29" s="66"/>
      <c r="H29" s="66"/>
      <c r="I29" s="66"/>
      <c r="J29" s="66"/>
      <c r="K29" s="66"/>
      <c r="L29" s="66"/>
      <c r="M29" s="66"/>
      <c r="N29" s="66"/>
      <c r="O29" s="66"/>
      <c r="P29" s="72"/>
      <c r="Q29" s="72"/>
      <c r="S29" s="262"/>
      <c r="T29" s="312"/>
      <c r="V29" s="66"/>
      <c r="W29" s="72"/>
      <c r="X29" s="72"/>
      <c r="Y29" s="72"/>
      <c r="Z29" s="119"/>
      <c r="AN29" s="229"/>
      <c r="AO29" s="229"/>
      <c r="AT29" s="315"/>
      <c r="AW29" s="340"/>
    </row>
    <row r="30" spans="3:49" ht="12.75">
      <c r="C30" s="116"/>
      <c r="D30" s="116"/>
      <c r="E30" s="115"/>
      <c r="F30" s="116"/>
      <c r="G30" s="116"/>
      <c r="H30" s="115"/>
      <c r="I30" s="116"/>
      <c r="J30" s="116"/>
      <c r="K30" s="115"/>
      <c r="L30" s="115"/>
      <c r="P30" s="73"/>
      <c r="S30" s="211"/>
      <c r="T30" s="312"/>
      <c r="V30" s="213"/>
      <c r="W30" s="73"/>
      <c r="X30" s="73"/>
      <c r="Y30" s="73"/>
      <c r="Z30" s="119"/>
      <c r="AN30" s="249"/>
      <c r="AO30" s="229"/>
      <c r="AS30" s="340"/>
      <c r="AT30" s="315"/>
      <c r="AW30" s="340"/>
    </row>
    <row r="31" spans="3:49" ht="12.75">
      <c r="C31" s="116"/>
      <c r="D31" s="116"/>
      <c r="E31" s="115"/>
      <c r="F31" s="116"/>
      <c r="G31" s="116"/>
      <c r="H31" s="115"/>
      <c r="I31" s="116"/>
      <c r="J31" s="116"/>
      <c r="K31" s="115"/>
      <c r="L31" s="115"/>
      <c r="S31" s="211"/>
      <c r="T31" s="312"/>
      <c r="V31" s="66"/>
      <c r="Z31" s="119"/>
      <c r="AN31" s="306"/>
      <c r="AO31" s="229"/>
      <c r="AT31" s="315"/>
      <c r="AW31" s="340"/>
    </row>
    <row r="32" spans="19:49" ht="12.75">
      <c r="S32" s="206"/>
      <c r="T32" s="312"/>
      <c r="U32" s="215"/>
      <c r="V32" s="66"/>
      <c r="Z32" s="119"/>
      <c r="AN32" s="306"/>
      <c r="AO32" s="229"/>
      <c r="AT32" s="315"/>
      <c r="AW32" s="340"/>
    </row>
    <row r="33" spans="1:49" ht="12.75">
      <c r="A33" s="526" t="s">
        <v>427</v>
      </c>
      <c r="B33" s="526"/>
      <c r="C33" s="526"/>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N33" s="306"/>
      <c r="AO33" s="229"/>
      <c r="AQ33" s="306"/>
      <c r="AT33" s="315"/>
      <c r="AW33" s="409"/>
    </row>
    <row r="34" spans="1:51" ht="25.5">
      <c r="A34" s="123" t="s">
        <v>128</v>
      </c>
      <c r="B34" s="125" t="s">
        <v>151</v>
      </c>
      <c r="C34" s="532" t="s">
        <v>74</v>
      </c>
      <c r="D34" s="533"/>
      <c r="E34" s="534"/>
      <c r="F34" s="532" t="s">
        <v>75</v>
      </c>
      <c r="G34" s="533"/>
      <c r="H34" s="534"/>
      <c r="I34" s="532" t="s">
        <v>76</v>
      </c>
      <c r="J34" s="533"/>
      <c r="K34" s="534"/>
      <c r="L34" s="532" t="s">
        <v>77</v>
      </c>
      <c r="M34" s="533"/>
      <c r="N34" s="534"/>
      <c r="O34" s="532" t="s">
        <v>78</v>
      </c>
      <c r="P34" s="533"/>
      <c r="Q34" s="534"/>
      <c r="R34" s="532" t="s">
        <v>193</v>
      </c>
      <c r="S34" s="533"/>
      <c r="T34" s="534"/>
      <c r="U34" s="532" t="s">
        <v>202</v>
      </c>
      <c r="V34" s="533"/>
      <c r="W34" s="534"/>
      <c r="X34" s="532" t="s">
        <v>203</v>
      </c>
      <c r="Y34" s="533"/>
      <c r="Z34" s="534"/>
      <c r="AA34" s="532" t="s">
        <v>204</v>
      </c>
      <c r="AB34" s="533"/>
      <c r="AC34" s="534"/>
      <c r="AD34" s="532" t="s">
        <v>205</v>
      </c>
      <c r="AE34" s="533"/>
      <c r="AF34" s="534"/>
      <c r="AG34" s="532" t="s">
        <v>215</v>
      </c>
      <c r="AH34" s="533"/>
      <c r="AI34" s="534"/>
      <c r="AJ34" s="532" t="s">
        <v>216</v>
      </c>
      <c r="AK34" s="533"/>
      <c r="AL34" s="534"/>
      <c r="AW34" s="409"/>
      <c r="AX34" s="343"/>
      <c r="AY34" s="343"/>
    </row>
    <row r="35" spans="1:53" ht="12.75">
      <c r="A35" s="124"/>
      <c r="B35" s="126"/>
      <c r="C35" s="129">
        <v>2012</v>
      </c>
      <c r="D35" s="203">
        <v>2011</v>
      </c>
      <c r="E35" s="129" t="s">
        <v>175</v>
      </c>
      <c r="F35" s="203">
        <v>2012</v>
      </c>
      <c r="G35" s="203">
        <v>2011</v>
      </c>
      <c r="H35" s="129" t="s">
        <v>175</v>
      </c>
      <c r="I35" s="203">
        <v>2012</v>
      </c>
      <c r="J35" s="203">
        <v>2011</v>
      </c>
      <c r="K35" s="129" t="s">
        <v>175</v>
      </c>
      <c r="L35" s="203">
        <v>2012</v>
      </c>
      <c r="M35" s="203">
        <v>2011</v>
      </c>
      <c r="N35" s="203" t="s">
        <v>175</v>
      </c>
      <c r="O35" s="203">
        <v>2012</v>
      </c>
      <c r="P35" s="203">
        <v>2011</v>
      </c>
      <c r="Q35" s="203" t="s">
        <v>175</v>
      </c>
      <c r="R35" s="203">
        <v>2012</v>
      </c>
      <c r="S35" s="203">
        <v>2011</v>
      </c>
      <c r="T35" s="203" t="s">
        <v>175</v>
      </c>
      <c r="U35" s="214">
        <v>2012</v>
      </c>
      <c r="V35" s="214">
        <v>2011</v>
      </c>
      <c r="W35" s="203" t="s">
        <v>175</v>
      </c>
      <c r="X35" s="203">
        <v>2012</v>
      </c>
      <c r="Y35" s="203">
        <v>2011</v>
      </c>
      <c r="Z35" s="203" t="s">
        <v>175</v>
      </c>
      <c r="AA35" s="203">
        <v>2012</v>
      </c>
      <c r="AB35" s="203">
        <v>2011</v>
      </c>
      <c r="AC35" s="203" t="s">
        <v>175</v>
      </c>
      <c r="AD35" s="203">
        <v>2012</v>
      </c>
      <c r="AE35" s="203">
        <v>2011</v>
      </c>
      <c r="AF35" s="203" t="s">
        <v>175</v>
      </c>
      <c r="AG35" s="203">
        <v>2012</v>
      </c>
      <c r="AH35" s="203">
        <v>2011</v>
      </c>
      <c r="AI35" s="203" t="s">
        <v>175</v>
      </c>
      <c r="AJ35" s="203">
        <v>2012</v>
      </c>
      <c r="AK35" s="203">
        <v>2011</v>
      </c>
      <c r="AL35" s="203" t="s">
        <v>175</v>
      </c>
      <c r="AW35" s="409"/>
      <c r="AX35" s="343"/>
      <c r="AY35" s="343"/>
      <c r="AZ35" s="66"/>
      <c r="BA35" s="66"/>
    </row>
    <row r="36" spans="1:53" ht="15">
      <c r="A36" s="127" t="s">
        <v>152</v>
      </c>
      <c r="B36" s="162"/>
      <c r="C36" s="130"/>
      <c r="D36" s="130"/>
      <c r="E36" s="163"/>
      <c r="F36" s="128"/>
      <c r="G36" s="204"/>
      <c r="H36" s="163"/>
      <c r="I36" s="128"/>
      <c r="J36" s="204"/>
      <c r="K36" s="163"/>
      <c r="L36" s="128"/>
      <c r="M36" s="204"/>
      <c r="N36" s="163"/>
      <c r="O36" s="138"/>
      <c r="P36" s="204"/>
      <c r="Q36" s="139"/>
      <c r="R36" s="148"/>
      <c r="S36" s="204"/>
      <c r="T36" s="149"/>
      <c r="U36" s="186"/>
      <c r="V36" s="66"/>
      <c r="W36" s="152"/>
      <c r="X36" s="66"/>
      <c r="Y36" s="66"/>
      <c r="Z36" s="153"/>
      <c r="AA36" s="66"/>
      <c r="AB36" s="66"/>
      <c r="AC36" s="154"/>
      <c r="AE36" s="202"/>
      <c r="AF36" s="163"/>
      <c r="AG36" s="146"/>
      <c r="AH36" s="146"/>
      <c r="AI36" s="170"/>
      <c r="AK36" s="202"/>
      <c r="AL36" s="170"/>
      <c r="AQ36" s="409"/>
      <c r="AW36" s="409"/>
      <c r="AX36" s="343"/>
      <c r="AY36" s="343"/>
      <c r="AZ36" s="66"/>
      <c r="BA36" s="66"/>
    </row>
    <row r="37" spans="1:53" ht="14.25">
      <c r="A37" s="539" t="s">
        <v>155</v>
      </c>
      <c r="B37" s="184" t="s">
        <v>154</v>
      </c>
      <c r="C37" s="366">
        <v>11000</v>
      </c>
      <c r="D37" s="366">
        <v>13500</v>
      </c>
      <c r="E37" s="367">
        <f>C37/D37-1</f>
        <v>-0.18518518518518523</v>
      </c>
      <c r="F37" s="366">
        <v>11000</v>
      </c>
      <c r="G37" s="366">
        <v>13500</v>
      </c>
      <c r="H37" s="367">
        <f>F37/G37-1</f>
        <v>-0.18518518518518523</v>
      </c>
      <c r="I37" s="366">
        <v>11000</v>
      </c>
      <c r="J37" s="366">
        <v>13500</v>
      </c>
      <c r="K37" s="367">
        <f>I37/J37-1</f>
        <v>-0.18518518518518523</v>
      </c>
      <c r="L37" s="368">
        <v>11000</v>
      </c>
      <c r="M37" s="368">
        <v>13500</v>
      </c>
      <c r="N37" s="367">
        <f>L37/M37-1</f>
        <v>-0.18518518518518523</v>
      </c>
      <c r="O37" s="368">
        <v>11000</v>
      </c>
      <c r="P37" s="368">
        <v>13500</v>
      </c>
      <c r="Q37" s="367">
        <f>O37/P37-1</f>
        <v>-0.18518518518518523</v>
      </c>
      <c r="R37" s="368">
        <v>11000</v>
      </c>
      <c r="S37" s="368">
        <v>13500</v>
      </c>
      <c r="T37" s="367">
        <f>R37/S37-1</f>
        <v>-0.18518518518518523</v>
      </c>
      <c r="U37" s="368">
        <v>11000</v>
      </c>
      <c r="V37" s="368">
        <v>11500</v>
      </c>
      <c r="W37" s="367">
        <f>U37/V37-1</f>
        <v>-0.04347826086956519</v>
      </c>
      <c r="X37" s="368">
        <v>10500</v>
      </c>
      <c r="Y37" s="368">
        <v>11500</v>
      </c>
      <c r="Z37" s="367">
        <f>X37/Y37-1</f>
        <v>-0.08695652173913049</v>
      </c>
      <c r="AA37" s="368">
        <v>10000</v>
      </c>
      <c r="AB37" s="368">
        <v>10500</v>
      </c>
      <c r="AC37" s="367">
        <f>AA37/AB37-1</f>
        <v>-0.04761904761904767</v>
      </c>
      <c r="AD37" s="368">
        <v>10000</v>
      </c>
      <c r="AE37" s="368">
        <v>10500</v>
      </c>
      <c r="AF37" s="367">
        <f>AD37/AE37-1</f>
        <v>-0.04761904761904767</v>
      </c>
      <c r="AG37" s="368">
        <v>9500</v>
      </c>
      <c r="AH37" s="368">
        <v>10500</v>
      </c>
      <c r="AI37" s="367">
        <f>AG37/AH37-1</f>
        <v>-0.09523809523809523</v>
      </c>
      <c r="AJ37" s="368">
        <v>9000</v>
      </c>
      <c r="AK37" s="368">
        <v>10500</v>
      </c>
      <c r="AL37" s="367">
        <f>AJ37/AK37-1</f>
        <v>-0.1428571428571429</v>
      </c>
      <c r="AQ37" s="409"/>
      <c r="AW37" s="409"/>
      <c r="AX37" s="343"/>
      <c r="AY37" s="343"/>
      <c r="AZ37" s="364"/>
      <c r="BA37" s="215"/>
    </row>
    <row r="38" spans="1:53" ht="13.5" customHeight="1">
      <c r="A38" s="540"/>
      <c r="B38" s="185" t="s">
        <v>153</v>
      </c>
      <c r="C38" s="370">
        <v>12500</v>
      </c>
      <c r="D38" s="370">
        <v>14500</v>
      </c>
      <c r="E38" s="371">
        <f aca="true" t="shared" si="14" ref="E38:E48">C38/D38-1</f>
        <v>-0.13793103448275867</v>
      </c>
      <c r="F38" s="370">
        <v>13000</v>
      </c>
      <c r="G38" s="370">
        <v>14500</v>
      </c>
      <c r="H38" s="371">
        <f aca="true" t="shared" si="15" ref="H38:H48">F38/G38-1</f>
        <v>-0.10344827586206895</v>
      </c>
      <c r="I38" s="370">
        <v>13000</v>
      </c>
      <c r="J38" s="370">
        <v>14500</v>
      </c>
      <c r="K38" s="371">
        <f aca="true" t="shared" si="16" ref="K38:K48">I38/J38-1</f>
        <v>-0.10344827586206895</v>
      </c>
      <c r="L38" s="372">
        <v>13000</v>
      </c>
      <c r="M38" s="372">
        <v>14500</v>
      </c>
      <c r="N38" s="371">
        <f aca="true" t="shared" si="17" ref="N38:N48">L38/M38-1</f>
        <v>-0.10344827586206895</v>
      </c>
      <c r="O38" s="372">
        <v>13000</v>
      </c>
      <c r="P38" s="372">
        <v>14500</v>
      </c>
      <c r="Q38" s="371">
        <f aca="true" t="shared" si="18" ref="Q38:Q48">O38/P38-1</f>
        <v>-0.10344827586206895</v>
      </c>
      <c r="R38" s="372">
        <v>13000</v>
      </c>
      <c r="S38" s="372">
        <v>14500</v>
      </c>
      <c r="T38" s="371">
        <f aca="true" t="shared" si="19" ref="T38:T48">R38/S38-1</f>
        <v>-0.10344827586206895</v>
      </c>
      <c r="U38" s="372">
        <v>13000</v>
      </c>
      <c r="V38" s="372">
        <v>13000</v>
      </c>
      <c r="W38" s="371">
        <f aca="true" t="shared" si="20" ref="W38:W48">U38/V38-1</f>
        <v>0</v>
      </c>
      <c r="X38" s="372">
        <v>12000</v>
      </c>
      <c r="Y38" s="372">
        <v>13000</v>
      </c>
      <c r="Z38" s="371">
        <f aca="true" t="shared" si="21" ref="Z38:Z48">X38/Y38-1</f>
        <v>-0.07692307692307687</v>
      </c>
      <c r="AA38" s="372">
        <v>10750</v>
      </c>
      <c r="AB38" s="372">
        <v>11500</v>
      </c>
      <c r="AC38" s="371">
        <f aca="true" t="shared" si="22" ref="AC38:AC48">AA38/AB38-1</f>
        <v>-0.06521739130434778</v>
      </c>
      <c r="AD38" s="372">
        <v>10000</v>
      </c>
      <c r="AE38" s="372">
        <v>11500</v>
      </c>
      <c r="AF38" s="371">
        <f aca="true" t="shared" si="23" ref="AF38:AF48">AD38/AE38-1</f>
        <v>-0.13043478260869568</v>
      </c>
      <c r="AG38" s="372">
        <v>9500</v>
      </c>
      <c r="AH38" s="372">
        <v>11500</v>
      </c>
      <c r="AI38" s="371">
        <f aca="true" t="shared" si="24" ref="AI38:AI48">AG38/AH38-1</f>
        <v>-0.17391304347826086</v>
      </c>
      <c r="AJ38" s="372">
        <v>9500</v>
      </c>
      <c r="AK38" s="372">
        <v>12000</v>
      </c>
      <c r="AL38" s="371">
        <f aca="true" t="shared" si="25" ref="AL38:AL48">AJ38/AK38-1</f>
        <v>-0.20833333333333337</v>
      </c>
      <c r="AQ38" s="409"/>
      <c r="AW38" s="409"/>
      <c r="AX38" s="343"/>
      <c r="AY38" s="343"/>
      <c r="AZ38" s="364"/>
      <c r="BA38" s="215"/>
    </row>
    <row r="39" spans="1:53" ht="14.25">
      <c r="A39" s="539" t="s">
        <v>150</v>
      </c>
      <c r="B39" s="184" t="s">
        <v>154</v>
      </c>
      <c r="C39" s="366">
        <v>17000</v>
      </c>
      <c r="D39" s="366">
        <v>17500</v>
      </c>
      <c r="E39" s="367">
        <f t="shared" si="14"/>
        <v>-0.02857142857142858</v>
      </c>
      <c r="F39" s="366">
        <v>17000</v>
      </c>
      <c r="G39" s="366">
        <v>17500</v>
      </c>
      <c r="H39" s="367">
        <f t="shared" si="15"/>
        <v>-0.02857142857142858</v>
      </c>
      <c r="I39" s="366">
        <v>18000</v>
      </c>
      <c r="J39" s="366">
        <v>17500</v>
      </c>
      <c r="K39" s="367">
        <f t="shared" si="16"/>
        <v>0.02857142857142847</v>
      </c>
      <c r="L39" s="368">
        <v>17000</v>
      </c>
      <c r="M39" s="368">
        <v>18500</v>
      </c>
      <c r="N39" s="367">
        <f t="shared" si="17"/>
        <v>-0.08108108108108103</v>
      </c>
      <c r="O39" s="368">
        <v>17000</v>
      </c>
      <c r="P39" s="368">
        <v>18750</v>
      </c>
      <c r="Q39" s="367">
        <f t="shared" si="18"/>
        <v>-0.09333333333333338</v>
      </c>
      <c r="R39" s="368">
        <v>17000</v>
      </c>
      <c r="S39" s="368">
        <v>21500</v>
      </c>
      <c r="T39" s="367">
        <f t="shared" si="19"/>
        <v>-0.2093023255813954</v>
      </c>
      <c r="U39" s="368">
        <v>17000</v>
      </c>
      <c r="V39" s="368">
        <v>19000</v>
      </c>
      <c r="W39" s="367">
        <f t="shared" si="20"/>
        <v>-0.10526315789473684</v>
      </c>
      <c r="X39" s="368">
        <v>17000</v>
      </c>
      <c r="Y39" s="368">
        <v>17000</v>
      </c>
      <c r="Z39" s="367">
        <f t="shared" si="21"/>
        <v>0</v>
      </c>
      <c r="AA39" s="368">
        <v>16000</v>
      </c>
      <c r="AB39" s="368">
        <v>16500</v>
      </c>
      <c r="AC39" s="367">
        <f t="shared" si="22"/>
        <v>-0.030303030303030276</v>
      </c>
      <c r="AD39" s="368">
        <v>16000</v>
      </c>
      <c r="AE39" s="368">
        <v>16500</v>
      </c>
      <c r="AF39" s="367">
        <f t="shared" si="23"/>
        <v>-0.030303030303030276</v>
      </c>
      <c r="AG39" s="368">
        <v>14500</v>
      </c>
      <c r="AH39" s="368">
        <v>16500</v>
      </c>
      <c r="AI39" s="367">
        <f t="shared" si="24"/>
        <v>-0.12121212121212122</v>
      </c>
      <c r="AJ39" s="368">
        <v>14000</v>
      </c>
      <c r="AK39" s="368">
        <v>16500</v>
      </c>
      <c r="AL39" s="367">
        <f t="shared" si="25"/>
        <v>-0.1515151515151515</v>
      </c>
      <c r="AQ39" s="409"/>
      <c r="AW39" s="409"/>
      <c r="AX39" s="343"/>
      <c r="AY39" s="343"/>
      <c r="AZ39" s="364"/>
      <c r="BA39" s="215"/>
    </row>
    <row r="40" spans="1:53" ht="14.25">
      <c r="A40" s="540"/>
      <c r="B40" s="185" t="s">
        <v>153</v>
      </c>
      <c r="C40" s="370">
        <v>20000</v>
      </c>
      <c r="D40" s="370">
        <v>19000</v>
      </c>
      <c r="E40" s="371">
        <f t="shared" si="14"/>
        <v>0.05263157894736836</v>
      </c>
      <c r="F40" s="370">
        <v>20000</v>
      </c>
      <c r="G40" s="370">
        <v>19000</v>
      </c>
      <c r="H40" s="371">
        <f t="shared" si="15"/>
        <v>0.05263157894736836</v>
      </c>
      <c r="I40" s="370">
        <v>19500</v>
      </c>
      <c r="J40" s="370">
        <v>19000</v>
      </c>
      <c r="K40" s="371">
        <f t="shared" si="16"/>
        <v>0.026315789473684292</v>
      </c>
      <c r="L40" s="372">
        <v>19500</v>
      </c>
      <c r="M40" s="372">
        <v>20000</v>
      </c>
      <c r="N40" s="371">
        <f t="shared" si="17"/>
        <v>-0.025000000000000022</v>
      </c>
      <c r="O40" s="372">
        <v>19000</v>
      </c>
      <c r="P40" s="372">
        <v>21500</v>
      </c>
      <c r="Q40" s="371">
        <f t="shared" si="18"/>
        <v>-0.11627906976744184</v>
      </c>
      <c r="R40" s="372">
        <v>19000</v>
      </c>
      <c r="S40" s="372">
        <v>23000</v>
      </c>
      <c r="T40" s="371">
        <f t="shared" si="19"/>
        <v>-0.17391304347826086</v>
      </c>
      <c r="U40" s="372">
        <v>19000</v>
      </c>
      <c r="V40" s="372">
        <v>21000</v>
      </c>
      <c r="W40" s="371">
        <f t="shared" si="20"/>
        <v>-0.09523809523809523</v>
      </c>
      <c r="X40" s="372">
        <v>18500</v>
      </c>
      <c r="Y40" s="372">
        <v>21000</v>
      </c>
      <c r="Z40" s="371">
        <f t="shared" si="21"/>
        <v>-0.11904761904761907</v>
      </c>
      <c r="AA40" s="372">
        <v>17500</v>
      </c>
      <c r="AB40" s="372">
        <v>19000</v>
      </c>
      <c r="AC40" s="371">
        <f t="shared" si="22"/>
        <v>-0.07894736842105265</v>
      </c>
      <c r="AD40" s="372">
        <v>17500</v>
      </c>
      <c r="AE40" s="372">
        <v>19500</v>
      </c>
      <c r="AF40" s="371">
        <f t="shared" si="23"/>
        <v>-0.10256410256410253</v>
      </c>
      <c r="AG40" s="372">
        <v>16500</v>
      </c>
      <c r="AH40" s="372">
        <v>19500</v>
      </c>
      <c r="AI40" s="371">
        <f t="shared" si="24"/>
        <v>-0.15384615384615385</v>
      </c>
      <c r="AJ40" s="372">
        <v>16000</v>
      </c>
      <c r="AK40" s="372">
        <v>20000</v>
      </c>
      <c r="AL40" s="371">
        <f t="shared" si="25"/>
        <v>-0.19999999999999996</v>
      </c>
      <c r="AQ40" s="409"/>
      <c r="AW40" s="409"/>
      <c r="AX40" s="343"/>
      <c r="AY40" s="343"/>
      <c r="AZ40" s="364"/>
      <c r="BA40" s="215"/>
    </row>
    <row r="41" spans="1:53" ht="12.75" customHeight="1">
      <c r="A41" s="539" t="s">
        <v>174</v>
      </c>
      <c r="B41" s="184" t="s">
        <v>154</v>
      </c>
      <c r="C41" s="378">
        <v>17000</v>
      </c>
      <c r="D41" s="378">
        <v>17500</v>
      </c>
      <c r="E41" s="371">
        <f t="shared" si="14"/>
        <v>-0.02857142857142858</v>
      </c>
      <c r="F41" s="378">
        <v>18500</v>
      </c>
      <c r="G41" s="378">
        <v>17500</v>
      </c>
      <c r="H41" s="371">
        <f t="shared" si="15"/>
        <v>0.05714285714285716</v>
      </c>
      <c r="I41" s="378">
        <v>18000</v>
      </c>
      <c r="J41" s="378">
        <v>17500</v>
      </c>
      <c r="K41" s="367">
        <f t="shared" si="16"/>
        <v>0.02857142857142847</v>
      </c>
      <c r="L41" s="379">
        <v>17500</v>
      </c>
      <c r="M41" s="379">
        <v>18750</v>
      </c>
      <c r="N41" s="367">
        <f t="shared" si="17"/>
        <v>-0.06666666666666665</v>
      </c>
      <c r="O41" s="379">
        <v>18000</v>
      </c>
      <c r="P41" s="379">
        <v>20000</v>
      </c>
      <c r="Q41" s="367">
        <f t="shared" si="18"/>
        <v>-0.09999999999999998</v>
      </c>
      <c r="R41" s="379">
        <v>18000</v>
      </c>
      <c r="S41" s="379">
        <v>21000</v>
      </c>
      <c r="T41" s="367">
        <f t="shared" si="19"/>
        <v>-0.1428571428571429</v>
      </c>
      <c r="U41" s="379">
        <v>17000</v>
      </c>
      <c r="V41" s="379">
        <v>21000</v>
      </c>
      <c r="W41" s="367">
        <f t="shared" si="20"/>
        <v>-0.19047619047619047</v>
      </c>
      <c r="X41" s="379">
        <v>17000</v>
      </c>
      <c r="Y41" s="379">
        <v>19000</v>
      </c>
      <c r="Z41" s="367">
        <f t="shared" si="21"/>
        <v>-0.10526315789473684</v>
      </c>
      <c r="AA41" s="379">
        <v>16000</v>
      </c>
      <c r="AB41" s="379">
        <v>17000</v>
      </c>
      <c r="AC41" s="367">
        <f t="shared" si="22"/>
        <v>-0.05882352941176472</v>
      </c>
      <c r="AD41" s="379">
        <v>16500</v>
      </c>
      <c r="AE41" s="379">
        <v>17000</v>
      </c>
      <c r="AF41" s="367">
        <f t="shared" si="23"/>
        <v>-0.02941176470588236</v>
      </c>
      <c r="AG41" s="379">
        <v>15000</v>
      </c>
      <c r="AH41" s="379">
        <v>17000</v>
      </c>
      <c r="AI41" s="367">
        <f t="shared" si="24"/>
        <v>-0.11764705882352944</v>
      </c>
      <c r="AJ41" s="379">
        <v>14000</v>
      </c>
      <c r="AK41" s="379">
        <v>17000</v>
      </c>
      <c r="AL41" s="367">
        <f t="shared" si="25"/>
        <v>-0.17647058823529416</v>
      </c>
      <c r="AQ41" s="409"/>
      <c r="AW41" s="409"/>
      <c r="AX41" s="343"/>
      <c r="AY41" s="343"/>
      <c r="AZ41" s="364"/>
      <c r="BA41" s="215"/>
    </row>
    <row r="42" spans="1:53" ht="14.25">
      <c r="A42" s="540"/>
      <c r="B42" s="185" t="s">
        <v>153</v>
      </c>
      <c r="C42" s="378">
        <v>20000</v>
      </c>
      <c r="D42" s="378">
        <v>19000</v>
      </c>
      <c r="E42" s="371">
        <f t="shared" si="14"/>
        <v>0.05263157894736836</v>
      </c>
      <c r="F42" s="378">
        <v>20000</v>
      </c>
      <c r="G42" s="378">
        <v>19000</v>
      </c>
      <c r="H42" s="371">
        <f t="shared" si="15"/>
        <v>0.05263157894736836</v>
      </c>
      <c r="I42" s="378">
        <v>19500</v>
      </c>
      <c r="J42" s="378">
        <v>19000</v>
      </c>
      <c r="K42" s="371">
        <f t="shared" si="16"/>
        <v>0.026315789473684292</v>
      </c>
      <c r="L42" s="379">
        <v>20000</v>
      </c>
      <c r="M42" s="379">
        <v>20500</v>
      </c>
      <c r="N42" s="371">
        <f t="shared" si="17"/>
        <v>-0.024390243902439046</v>
      </c>
      <c r="O42" s="379">
        <v>19500</v>
      </c>
      <c r="P42" s="379">
        <v>22500</v>
      </c>
      <c r="Q42" s="371">
        <f t="shared" si="18"/>
        <v>-0.1333333333333333</v>
      </c>
      <c r="R42" s="379">
        <v>19500</v>
      </c>
      <c r="S42" s="379">
        <v>23000</v>
      </c>
      <c r="T42" s="371">
        <f t="shared" si="19"/>
        <v>-0.15217391304347827</v>
      </c>
      <c r="U42" s="379">
        <v>19000</v>
      </c>
      <c r="V42" s="379">
        <v>23000</v>
      </c>
      <c r="W42" s="371">
        <f t="shared" si="20"/>
        <v>-0.17391304347826086</v>
      </c>
      <c r="X42" s="379">
        <v>19000</v>
      </c>
      <c r="Y42" s="379">
        <v>21000</v>
      </c>
      <c r="Z42" s="371">
        <f t="shared" si="21"/>
        <v>-0.09523809523809523</v>
      </c>
      <c r="AA42" s="379">
        <v>17000</v>
      </c>
      <c r="AB42" s="379">
        <v>19500</v>
      </c>
      <c r="AC42" s="371">
        <f t="shared" si="22"/>
        <v>-0.1282051282051282</v>
      </c>
      <c r="AD42" s="379">
        <v>17500</v>
      </c>
      <c r="AE42" s="379">
        <v>19500</v>
      </c>
      <c r="AF42" s="371">
        <f t="shared" si="23"/>
        <v>-0.10256410256410253</v>
      </c>
      <c r="AG42" s="379">
        <v>16500</v>
      </c>
      <c r="AH42" s="379">
        <v>19500</v>
      </c>
      <c r="AI42" s="371">
        <f t="shared" si="24"/>
        <v>-0.15384615384615385</v>
      </c>
      <c r="AJ42" s="379">
        <v>16500</v>
      </c>
      <c r="AK42" s="379">
        <v>20500</v>
      </c>
      <c r="AL42" s="371">
        <f t="shared" si="25"/>
        <v>-0.19512195121951215</v>
      </c>
      <c r="AQ42" s="409"/>
      <c r="AW42" s="409"/>
      <c r="AX42" s="343"/>
      <c r="AY42" s="343"/>
      <c r="AZ42" s="364"/>
      <c r="BA42" s="215"/>
    </row>
    <row r="43" spans="1:53" ht="14.25">
      <c r="A43" s="539" t="s">
        <v>68</v>
      </c>
      <c r="B43" s="184" t="s">
        <v>154</v>
      </c>
      <c r="C43" s="366">
        <v>20500</v>
      </c>
      <c r="D43" s="366">
        <v>19000</v>
      </c>
      <c r="E43" s="367">
        <f t="shared" si="14"/>
        <v>0.07894736842105265</v>
      </c>
      <c r="F43" s="366">
        <v>21500</v>
      </c>
      <c r="G43" s="366">
        <v>19000</v>
      </c>
      <c r="H43" s="367">
        <f t="shared" si="15"/>
        <v>0.13157894736842102</v>
      </c>
      <c r="I43" s="366">
        <v>20500</v>
      </c>
      <c r="J43" s="366">
        <v>19000</v>
      </c>
      <c r="K43" s="367">
        <f t="shared" si="16"/>
        <v>0.07894736842105265</v>
      </c>
      <c r="L43" s="368">
        <v>20500</v>
      </c>
      <c r="M43" s="368">
        <v>20500</v>
      </c>
      <c r="N43" s="367">
        <f t="shared" si="17"/>
        <v>0</v>
      </c>
      <c r="O43" s="368">
        <v>21000</v>
      </c>
      <c r="P43" s="368">
        <v>22000</v>
      </c>
      <c r="Q43" s="367">
        <f t="shared" si="18"/>
        <v>-0.045454545454545414</v>
      </c>
      <c r="R43" s="368">
        <v>21000</v>
      </c>
      <c r="S43" s="368">
        <v>23000</v>
      </c>
      <c r="T43" s="367">
        <f t="shared" si="19"/>
        <v>-0.08695652173913049</v>
      </c>
      <c r="U43" s="368">
        <v>21000</v>
      </c>
      <c r="V43" s="368">
        <v>23000</v>
      </c>
      <c r="W43" s="367">
        <f t="shared" si="20"/>
        <v>-0.08695652173913049</v>
      </c>
      <c r="X43" s="368">
        <v>19500</v>
      </c>
      <c r="Y43" s="368">
        <v>22500</v>
      </c>
      <c r="Z43" s="367">
        <f t="shared" si="21"/>
        <v>-0.1333333333333333</v>
      </c>
      <c r="AA43" s="368">
        <v>17500</v>
      </c>
      <c r="AB43" s="368">
        <v>20000</v>
      </c>
      <c r="AC43" s="367">
        <f t="shared" si="22"/>
        <v>-0.125</v>
      </c>
      <c r="AD43" s="368">
        <v>17500</v>
      </c>
      <c r="AE43" s="368">
        <v>20000</v>
      </c>
      <c r="AF43" s="367">
        <f t="shared" si="23"/>
        <v>-0.125</v>
      </c>
      <c r="AG43" s="368">
        <v>17500</v>
      </c>
      <c r="AH43" s="368">
        <v>20500</v>
      </c>
      <c r="AI43" s="367">
        <f t="shared" si="24"/>
        <v>-0.14634146341463417</v>
      </c>
      <c r="AJ43" s="368">
        <v>16500</v>
      </c>
      <c r="AK43" s="368">
        <v>20500</v>
      </c>
      <c r="AL43" s="367">
        <f t="shared" si="25"/>
        <v>-0.19512195121951215</v>
      </c>
      <c r="AQ43" s="409"/>
      <c r="AW43" s="409"/>
      <c r="AX43" s="343"/>
      <c r="AY43" s="343"/>
      <c r="AZ43" s="364"/>
      <c r="BA43" s="215"/>
    </row>
    <row r="44" spans="1:53" ht="14.25">
      <c r="A44" s="540"/>
      <c r="B44" s="185" t="s">
        <v>153</v>
      </c>
      <c r="C44" s="370">
        <v>21500</v>
      </c>
      <c r="D44" s="370">
        <v>21000</v>
      </c>
      <c r="E44" s="371">
        <f t="shared" si="14"/>
        <v>0.023809523809523725</v>
      </c>
      <c r="F44" s="370">
        <v>22500</v>
      </c>
      <c r="G44" s="370">
        <v>21000</v>
      </c>
      <c r="H44" s="371">
        <f t="shared" si="15"/>
        <v>0.0714285714285714</v>
      </c>
      <c r="I44" s="370">
        <v>22500</v>
      </c>
      <c r="J44" s="370">
        <v>21000</v>
      </c>
      <c r="K44" s="371">
        <f t="shared" si="16"/>
        <v>0.0714285714285714</v>
      </c>
      <c r="L44" s="372">
        <v>22000</v>
      </c>
      <c r="M44" s="372">
        <v>22500</v>
      </c>
      <c r="N44" s="371">
        <f t="shared" si="17"/>
        <v>-0.022222222222222254</v>
      </c>
      <c r="O44" s="372">
        <v>22500</v>
      </c>
      <c r="P44" s="372">
        <v>23500</v>
      </c>
      <c r="Q44" s="371">
        <f t="shared" si="18"/>
        <v>-0.04255319148936165</v>
      </c>
      <c r="R44" s="372">
        <v>22500</v>
      </c>
      <c r="S44" s="372">
        <v>24000</v>
      </c>
      <c r="T44" s="371">
        <f t="shared" si="19"/>
        <v>-0.0625</v>
      </c>
      <c r="U44" s="372">
        <v>22250</v>
      </c>
      <c r="V44" s="372">
        <v>24000</v>
      </c>
      <c r="W44" s="371">
        <f t="shared" si="20"/>
        <v>-0.07291666666666663</v>
      </c>
      <c r="X44" s="372">
        <v>21500</v>
      </c>
      <c r="Y44" s="372">
        <v>23500</v>
      </c>
      <c r="Z44" s="371">
        <f t="shared" si="21"/>
        <v>-0.08510638297872342</v>
      </c>
      <c r="AA44" s="372">
        <v>19000</v>
      </c>
      <c r="AB44" s="372">
        <v>21000</v>
      </c>
      <c r="AC44" s="371">
        <f t="shared" si="22"/>
        <v>-0.09523809523809523</v>
      </c>
      <c r="AD44" s="372">
        <v>19000</v>
      </c>
      <c r="AE44" s="372">
        <v>21000</v>
      </c>
      <c r="AF44" s="371">
        <f t="shared" si="23"/>
        <v>-0.09523809523809523</v>
      </c>
      <c r="AG44" s="372">
        <v>17500</v>
      </c>
      <c r="AH44" s="372">
        <v>21000</v>
      </c>
      <c r="AI44" s="371">
        <f t="shared" si="24"/>
        <v>-0.16666666666666663</v>
      </c>
      <c r="AJ44" s="372">
        <v>18000</v>
      </c>
      <c r="AK44" s="372">
        <v>21000</v>
      </c>
      <c r="AL44" s="371">
        <f t="shared" si="25"/>
        <v>-0.1428571428571429</v>
      </c>
      <c r="AQ44" s="409"/>
      <c r="AW44" s="409"/>
      <c r="AX44" s="343"/>
      <c r="AY44" s="343"/>
      <c r="AZ44" s="364"/>
      <c r="BA44" s="215"/>
    </row>
    <row r="45" spans="1:53" ht="14.25">
      <c r="A45" s="539" t="s">
        <v>69</v>
      </c>
      <c r="B45" s="184" t="s">
        <v>154</v>
      </c>
      <c r="C45" s="366">
        <v>20000</v>
      </c>
      <c r="D45" s="366">
        <v>19000</v>
      </c>
      <c r="E45" s="367">
        <f t="shared" si="14"/>
        <v>0.05263157894736836</v>
      </c>
      <c r="F45" s="366">
        <v>20000</v>
      </c>
      <c r="G45" s="366">
        <v>19000</v>
      </c>
      <c r="H45" s="367">
        <f t="shared" si="15"/>
        <v>0.05263157894736836</v>
      </c>
      <c r="I45" s="366">
        <v>19000</v>
      </c>
      <c r="J45" s="366">
        <v>19000</v>
      </c>
      <c r="K45" s="367">
        <f t="shared" si="16"/>
        <v>0</v>
      </c>
      <c r="L45" s="368">
        <v>19000</v>
      </c>
      <c r="M45" s="368">
        <v>20500</v>
      </c>
      <c r="N45" s="367">
        <f t="shared" si="17"/>
        <v>-0.07317073170731703</v>
      </c>
      <c r="O45" s="368">
        <v>19000</v>
      </c>
      <c r="P45" s="368">
        <v>22000</v>
      </c>
      <c r="Q45" s="367">
        <f t="shared" si="18"/>
        <v>-0.13636363636363635</v>
      </c>
      <c r="R45" s="368">
        <v>19000</v>
      </c>
      <c r="S45" s="368">
        <v>23000</v>
      </c>
      <c r="T45" s="367">
        <f t="shared" si="19"/>
        <v>-0.17391304347826086</v>
      </c>
      <c r="U45" s="368">
        <v>19000</v>
      </c>
      <c r="V45" s="368">
        <v>23000</v>
      </c>
      <c r="W45" s="367">
        <f t="shared" si="20"/>
        <v>-0.17391304347826086</v>
      </c>
      <c r="X45" s="368">
        <v>19000</v>
      </c>
      <c r="Y45" s="368">
        <v>23000</v>
      </c>
      <c r="Z45" s="367">
        <f t="shared" si="21"/>
        <v>-0.17391304347826086</v>
      </c>
      <c r="AA45" s="368">
        <v>17500</v>
      </c>
      <c r="AB45" s="368">
        <v>20000</v>
      </c>
      <c r="AC45" s="367">
        <f t="shared" si="22"/>
        <v>-0.125</v>
      </c>
      <c r="AD45" s="368">
        <v>16500</v>
      </c>
      <c r="AE45" s="368">
        <v>20000</v>
      </c>
      <c r="AF45" s="367">
        <f t="shared" si="23"/>
        <v>-0.17500000000000004</v>
      </c>
      <c r="AG45" s="368">
        <v>16500</v>
      </c>
      <c r="AH45" s="368">
        <v>20000</v>
      </c>
      <c r="AI45" s="367">
        <f t="shared" si="24"/>
        <v>-0.17500000000000004</v>
      </c>
      <c r="AJ45" s="368">
        <v>15000</v>
      </c>
      <c r="AK45" s="368">
        <v>20000</v>
      </c>
      <c r="AL45" s="367">
        <f t="shared" si="25"/>
        <v>-0.25</v>
      </c>
      <c r="AQ45" s="409"/>
      <c r="AW45" s="409"/>
      <c r="AX45" s="343"/>
      <c r="AY45" s="343"/>
      <c r="AZ45" s="364"/>
      <c r="BA45" s="215"/>
    </row>
    <row r="46" spans="1:53" ht="14.25">
      <c r="A46" s="540"/>
      <c r="B46" s="185" t="s">
        <v>153</v>
      </c>
      <c r="C46" s="370">
        <v>21000</v>
      </c>
      <c r="D46" s="370">
        <v>21000</v>
      </c>
      <c r="E46" s="371">
        <f t="shared" si="14"/>
        <v>0</v>
      </c>
      <c r="F46" s="370">
        <v>21000</v>
      </c>
      <c r="G46" s="370">
        <v>21000</v>
      </c>
      <c r="H46" s="371">
        <f t="shared" si="15"/>
        <v>0</v>
      </c>
      <c r="I46" s="370">
        <v>21000</v>
      </c>
      <c r="J46" s="370">
        <v>21000</v>
      </c>
      <c r="K46" s="371">
        <f t="shared" si="16"/>
        <v>0</v>
      </c>
      <c r="L46" s="372">
        <v>21000</v>
      </c>
      <c r="M46" s="372">
        <v>21000</v>
      </c>
      <c r="N46" s="371">
        <f t="shared" si="17"/>
        <v>0</v>
      </c>
      <c r="O46" s="372">
        <v>21000</v>
      </c>
      <c r="P46" s="372">
        <v>22500</v>
      </c>
      <c r="Q46" s="371">
        <f t="shared" si="18"/>
        <v>-0.06666666666666665</v>
      </c>
      <c r="R46" s="372">
        <v>21000</v>
      </c>
      <c r="S46" s="372">
        <v>23000</v>
      </c>
      <c r="T46" s="371">
        <f t="shared" si="19"/>
        <v>-0.08695652173913049</v>
      </c>
      <c r="U46" s="372">
        <v>21000</v>
      </c>
      <c r="V46" s="372">
        <v>23000</v>
      </c>
      <c r="W46" s="371">
        <f t="shared" si="20"/>
        <v>-0.08695652173913049</v>
      </c>
      <c r="X46" s="372">
        <v>21000</v>
      </c>
      <c r="Y46" s="372">
        <v>23000</v>
      </c>
      <c r="Z46" s="371">
        <f t="shared" si="21"/>
        <v>-0.08695652173913049</v>
      </c>
      <c r="AA46" s="372">
        <v>18000</v>
      </c>
      <c r="AB46" s="372">
        <v>21500</v>
      </c>
      <c r="AC46" s="371">
        <f t="shared" si="22"/>
        <v>-0.16279069767441856</v>
      </c>
      <c r="AD46" s="372">
        <v>18000</v>
      </c>
      <c r="AE46" s="372">
        <v>21500</v>
      </c>
      <c r="AF46" s="371">
        <f t="shared" si="23"/>
        <v>-0.16279069767441856</v>
      </c>
      <c r="AG46" s="372">
        <v>18000</v>
      </c>
      <c r="AH46" s="372">
        <v>21500</v>
      </c>
      <c r="AI46" s="371">
        <f t="shared" si="24"/>
        <v>-0.16279069767441856</v>
      </c>
      <c r="AJ46" s="372">
        <v>17000</v>
      </c>
      <c r="AK46" s="372">
        <v>21500</v>
      </c>
      <c r="AL46" s="371">
        <f t="shared" si="25"/>
        <v>-0.2093023255813954</v>
      </c>
      <c r="AQ46" s="409"/>
      <c r="AW46" s="409"/>
      <c r="AX46" s="343"/>
      <c r="AY46" s="343"/>
      <c r="AZ46" s="364"/>
      <c r="BA46" s="215"/>
    </row>
    <row r="47" spans="1:53" ht="14.25">
      <c r="A47" s="183" t="s">
        <v>70</v>
      </c>
      <c r="B47" s="184" t="s">
        <v>154</v>
      </c>
      <c r="C47" s="366">
        <v>14000</v>
      </c>
      <c r="D47" s="366">
        <v>14500</v>
      </c>
      <c r="E47" s="367">
        <f t="shared" si="14"/>
        <v>-0.03448275862068961</v>
      </c>
      <c r="F47" s="366">
        <v>14000</v>
      </c>
      <c r="G47" s="366">
        <v>14500</v>
      </c>
      <c r="H47" s="367">
        <f t="shared" si="15"/>
        <v>-0.03448275862068961</v>
      </c>
      <c r="I47" s="366">
        <v>14000</v>
      </c>
      <c r="J47" s="366">
        <v>14500</v>
      </c>
      <c r="K47" s="367">
        <f t="shared" si="16"/>
        <v>-0.03448275862068961</v>
      </c>
      <c r="L47" s="368">
        <v>13000</v>
      </c>
      <c r="M47" s="368">
        <v>15000</v>
      </c>
      <c r="N47" s="367">
        <f t="shared" si="17"/>
        <v>-0.1333333333333333</v>
      </c>
      <c r="O47" s="368">
        <v>13000</v>
      </c>
      <c r="P47" s="368">
        <v>16250</v>
      </c>
      <c r="Q47" s="367">
        <f t="shared" si="18"/>
        <v>-0.19999999999999996</v>
      </c>
      <c r="R47" s="368">
        <v>12000</v>
      </c>
      <c r="S47" s="368">
        <v>16500</v>
      </c>
      <c r="T47" s="367">
        <f t="shared" si="19"/>
        <v>-0.2727272727272727</v>
      </c>
      <c r="U47" s="368">
        <v>11000</v>
      </c>
      <c r="V47" s="368">
        <v>15000</v>
      </c>
      <c r="W47" s="367">
        <f t="shared" si="20"/>
        <v>-0.2666666666666667</v>
      </c>
      <c r="X47" s="368">
        <v>11000</v>
      </c>
      <c r="Y47" s="368">
        <v>14000</v>
      </c>
      <c r="Z47" s="367">
        <f t="shared" si="21"/>
        <v>-0.2142857142857143</v>
      </c>
      <c r="AA47" s="368">
        <v>11000</v>
      </c>
      <c r="AB47" s="368">
        <v>12000</v>
      </c>
      <c r="AC47" s="367">
        <f t="shared" si="22"/>
        <v>-0.08333333333333337</v>
      </c>
      <c r="AD47" s="368">
        <v>11000</v>
      </c>
      <c r="AE47" s="368">
        <v>12000</v>
      </c>
      <c r="AF47" s="367">
        <f t="shared" si="23"/>
        <v>-0.08333333333333337</v>
      </c>
      <c r="AG47" s="368">
        <v>11000</v>
      </c>
      <c r="AH47" s="368">
        <v>19000</v>
      </c>
      <c r="AI47" s="367">
        <f t="shared" si="24"/>
        <v>-0.42105263157894735</v>
      </c>
      <c r="AJ47" s="368">
        <v>11000</v>
      </c>
      <c r="AK47" s="368">
        <v>15500</v>
      </c>
      <c r="AL47" s="367">
        <f t="shared" si="25"/>
        <v>-0.29032258064516125</v>
      </c>
      <c r="AQ47" s="409"/>
      <c r="AW47" s="409"/>
      <c r="AX47" s="343"/>
      <c r="AY47" s="343"/>
      <c r="AZ47" s="364"/>
      <c r="BA47" s="215"/>
    </row>
    <row r="48" spans="1:53" ht="14.25">
      <c r="A48" s="183" t="s">
        <v>54</v>
      </c>
      <c r="B48" s="187" t="s">
        <v>154</v>
      </c>
      <c r="C48" s="380">
        <v>10000</v>
      </c>
      <c r="D48" s="380">
        <v>13500</v>
      </c>
      <c r="E48" s="381">
        <f t="shared" si="14"/>
        <v>-0.2592592592592593</v>
      </c>
      <c r="F48" s="380">
        <v>11500</v>
      </c>
      <c r="G48" s="380">
        <v>13500</v>
      </c>
      <c r="H48" s="381">
        <f t="shared" si="15"/>
        <v>-0.14814814814814814</v>
      </c>
      <c r="I48" s="380">
        <v>11000</v>
      </c>
      <c r="J48" s="380">
        <v>13500</v>
      </c>
      <c r="K48" s="381">
        <f t="shared" si="16"/>
        <v>-0.18518518518518523</v>
      </c>
      <c r="L48" s="382">
        <v>11000</v>
      </c>
      <c r="M48" s="382">
        <v>14250</v>
      </c>
      <c r="N48" s="381">
        <f t="shared" si="17"/>
        <v>-0.22807017543859653</v>
      </c>
      <c r="O48" s="382">
        <v>10000</v>
      </c>
      <c r="P48" s="382">
        <v>13000</v>
      </c>
      <c r="Q48" s="381">
        <f t="shared" si="18"/>
        <v>-0.23076923076923073</v>
      </c>
      <c r="R48" s="382">
        <v>9000</v>
      </c>
      <c r="S48" s="382">
        <v>12500</v>
      </c>
      <c r="T48" s="381">
        <f t="shared" si="19"/>
        <v>-0.28</v>
      </c>
      <c r="U48" s="382">
        <v>8000</v>
      </c>
      <c r="V48" s="382">
        <v>11000</v>
      </c>
      <c r="W48" s="381">
        <f t="shared" si="20"/>
        <v>-0.2727272727272727</v>
      </c>
      <c r="X48" s="382">
        <v>8000</v>
      </c>
      <c r="Y48" s="382">
        <v>10000</v>
      </c>
      <c r="Z48" s="381">
        <f t="shared" si="21"/>
        <v>-0.19999999999999996</v>
      </c>
      <c r="AA48" s="382">
        <v>8500</v>
      </c>
      <c r="AB48" s="382">
        <v>9500</v>
      </c>
      <c r="AC48" s="381">
        <f t="shared" si="22"/>
        <v>-0.10526315789473684</v>
      </c>
      <c r="AD48" s="382">
        <v>8500</v>
      </c>
      <c r="AE48" s="382">
        <v>9500</v>
      </c>
      <c r="AF48" s="381">
        <f t="shared" si="23"/>
        <v>-0.10526315789473684</v>
      </c>
      <c r="AG48" s="382">
        <v>8500</v>
      </c>
      <c r="AH48" s="382">
        <v>9500</v>
      </c>
      <c r="AI48" s="381">
        <f t="shared" si="24"/>
        <v>-0.10526315789473684</v>
      </c>
      <c r="AJ48" s="382">
        <v>8000</v>
      </c>
      <c r="AK48" s="382">
        <v>10000</v>
      </c>
      <c r="AL48" s="381">
        <f t="shared" si="25"/>
        <v>-0.19999999999999996</v>
      </c>
      <c r="AQ48" s="409"/>
      <c r="AW48" s="409"/>
      <c r="AX48" s="343"/>
      <c r="AY48" s="343"/>
      <c r="AZ48" s="364"/>
      <c r="BA48" s="215"/>
    </row>
    <row r="49" spans="1:53" ht="15">
      <c r="A49" s="188" t="s">
        <v>156</v>
      </c>
      <c r="B49" s="189"/>
      <c r="C49" s="383"/>
      <c r="D49" s="383"/>
      <c r="E49" s="384"/>
      <c r="F49" s="385"/>
      <c r="G49" s="385"/>
      <c r="H49" s="384"/>
      <c r="I49" s="385"/>
      <c r="J49" s="385"/>
      <c r="K49" s="384"/>
      <c r="L49" s="385"/>
      <c r="M49" s="385"/>
      <c r="N49" s="384"/>
      <c r="O49" s="385"/>
      <c r="P49" s="385"/>
      <c r="Q49" s="384"/>
      <c r="R49" s="385"/>
      <c r="S49" s="385"/>
      <c r="T49" s="384"/>
      <c r="U49" s="385"/>
      <c r="V49" s="377"/>
      <c r="W49" s="384"/>
      <c r="X49" s="377"/>
      <c r="Y49" s="377"/>
      <c r="Z49" s="384"/>
      <c r="AA49" s="377"/>
      <c r="AB49" s="377"/>
      <c r="AC49" s="384"/>
      <c r="AD49" s="376"/>
      <c r="AE49" s="376"/>
      <c r="AF49" s="384"/>
      <c r="AG49" s="376"/>
      <c r="AH49" s="376"/>
      <c r="AI49" s="384"/>
      <c r="AJ49" s="376"/>
      <c r="AK49" s="376"/>
      <c r="AL49" s="384"/>
      <c r="AQ49" s="409"/>
      <c r="AW49" s="409"/>
      <c r="AX49" s="343"/>
      <c r="AY49" s="343"/>
      <c r="AZ49" s="365"/>
      <c r="BA49" s="190"/>
    </row>
    <row r="50" spans="1:53" ht="14.25">
      <c r="A50" s="539" t="s">
        <v>71</v>
      </c>
      <c r="B50" s="184" t="s">
        <v>154</v>
      </c>
      <c r="C50" s="366">
        <v>19000</v>
      </c>
      <c r="D50" s="366">
        <v>17000</v>
      </c>
      <c r="E50" s="367">
        <f aca="true" t="shared" si="26" ref="E50:E57">C50/D50-1</f>
        <v>0.11764705882352944</v>
      </c>
      <c r="F50" s="366">
        <v>19500</v>
      </c>
      <c r="G50" s="366">
        <v>17000</v>
      </c>
      <c r="H50" s="367">
        <f aca="true" t="shared" si="27" ref="H50:H57">F50/G50-1</f>
        <v>0.1470588235294117</v>
      </c>
      <c r="I50" s="366">
        <v>18000</v>
      </c>
      <c r="J50" s="366">
        <v>17000</v>
      </c>
      <c r="K50" s="367">
        <f aca="true" t="shared" si="28" ref="K50:K57">I50/J50-1</f>
        <v>0.05882352941176472</v>
      </c>
      <c r="L50" s="368">
        <v>19000</v>
      </c>
      <c r="M50" s="368">
        <v>20000</v>
      </c>
      <c r="N50" s="367">
        <f aca="true" t="shared" si="29" ref="N50:N57">L50/M50-1</f>
        <v>-0.050000000000000044</v>
      </c>
      <c r="O50" s="368">
        <v>18000</v>
      </c>
      <c r="P50" s="368">
        <v>22000</v>
      </c>
      <c r="Q50" s="367">
        <f aca="true" t="shared" si="30" ref="Q50:Q57">O50/P50-1</f>
        <v>-0.18181818181818177</v>
      </c>
      <c r="R50" s="368">
        <v>18000</v>
      </c>
      <c r="S50" s="368">
        <v>23000</v>
      </c>
      <c r="T50" s="367">
        <f aca="true" t="shared" si="31" ref="T50:T57">R50/S50-1</f>
        <v>-0.21739130434782605</v>
      </c>
      <c r="U50" s="368">
        <v>19000</v>
      </c>
      <c r="V50" s="368">
        <v>23000</v>
      </c>
      <c r="W50" s="367">
        <f aca="true" t="shared" si="32" ref="W50:W57">U50/V50-1</f>
        <v>-0.17391304347826086</v>
      </c>
      <c r="X50" s="368">
        <v>19000</v>
      </c>
      <c r="Y50" s="368">
        <v>21000</v>
      </c>
      <c r="Z50" s="367">
        <f aca="true" t="shared" si="33" ref="Z50:Z57">X50/Y50-1</f>
        <v>-0.09523809523809523</v>
      </c>
      <c r="AA50" s="368">
        <v>16000</v>
      </c>
      <c r="AB50" s="368">
        <v>19000</v>
      </c>
      <c r="AC50" s="367">
        <f aca="true" t="shared" si="34" ref="AC50:AC57">AA50/AB50-1</f>
        <v>-0.1578947368421053</v>
      </c>
      <c r="AD50" s="368">
        <v>16000</v>
      </c>
      <c r="AE50" s="368">
        <v>18000</v>
      </c>
      <c r="AF50" s="367">
        <f aca="true" t="shared" si="35" ref="AF50:AF57">AD50/AE50-1</f>
        <v>-0.11111111111111116</v>
      </c>
      <c r="AG50" s="368">
        <v>14000</v>
      </c>
      <c r="AH50" s="368">
        <v>19000</v>
      </c>
      <c r="AI50" s="367">
        <f aca="true" t="shared" si="36" ref="AI50:AI57">AG50/AH50-1</f>
        <v>-0.26315789473684215</v>
      </c>
      <c r="AJ50" s="368">
        <v>14000</v>
      </c>
      <c r="AK50" s="368">
        <v>19000</v>
      </c>
      <c r="AL50" s="367">
        <f aca="true" t="shared" si="37" ref="AL50:AL57">AJ50/AK50-1</f>
        <v>-0.26315789473684215</v>
      </c>
      <c r="AQ50" s="409"/>
      <c r="AW50" s="409"/>
      <c r="AX50" s="343"/>
      <c r="AY50" s="343"/>
      <c r="AZ50" s="364"/>
      <c r="BA50" s="215"/>
    </row>
    <row r="51" spans="1:53" ht="14.25">
      <c r="A51" s="540"/>
      <c r="B51" s="185" t="s">
        <v>153</v>
      </c>
      <c r="C51" s="370">
        <v>21000</v>
      </c>
      <c r="D51" s="370">
        <v>19000</v>
      </c>
      <c r="E51" s="371">
        <f t="shared" si="26"/>
        <v>0.10526315789473695</v>
      </c>
      <c r="F51" s="370">
        <v>22000</v>
      </c>
      <c r="G51" s="370">
        <v>19000</v>
      </c>
      <c r="H51" s="371">
        <f t="shared" si="27"/>
        <v>0.1578947368421053</v>
      </c>
      <c r="I51" s="370">
        <v>22000</v>
      </c>
      <c r="J51" s="370">
        <v>20000</v>
      </c>
      <c r="K51" s="371">
        <f t="shared" si="28"/>
        <v>0.10000000000000009</v>
      </c>
      <c r="L51" s="372">
        <v>20000</v>
      </c>
      <c r="M51" s="372">
        <v>22000</v>
      </c>
      <c r="N51" s="371">
        <f t="shared" si="29"/>
        <v>-0.09090909090909094</v>
      </c>
      <c r="O51" s="372">
        <v>20000</v>
      </c>
      <c r="P51" s="372">
        <v>22500</v>
      </c>
      <c r="Q51" s="371">
        <f t="shared" si="30"/>
        <v>-0.11111111111111116</v>
      </c>
      <c r="R51" s="372">
        <v>20000</v>
      </c>
      <c r="S51" s="372">
        <v>24000</v>
      </c>
      <c r="T51" s="371">
        <f t="shared" si="31"/>
        <v>-0.16666666666666663</v>
      </c>
      <c r="U51" s="372">
        <v>20000</v>
      </c>
      <c r="V51" s="372">
        <v>24000</v>
      </c>
      <c r="W51" s="371">
        <f t="shared" si="32"/>
        <v>-0.16666666666666663</v>
      </c>
      <c r="X51" s="372">
        <v>20000</v>
      </c>
      <c r="Y51" s="372">
        <v>23500</v>
      </c>
      <c r="Z51" s="371">
        <f t="shared" si="33"/>
        <v>-0.14893617021276595</v>
      </c>
      <c r="AA51" s="372">
        <v>19000</v>
      </c>
      <c r="AB51" s="372">
        <v>22000</v>
      </c>
      <c r="AC51" s="371">
        <f t="shared" si="34"/>
        <v>-0.13636363636363635</v>
      </c>
      <c r="AD51" s="372">
        <v>18000</v>
      </c>
      <c r="AE51" s="372">
        <v>21000</v>
      </c>
      <c r="AF51" s="371">
        <f t="shared" si="35"/>
        <v>-0.1428571428571429</v>
      </c>
      <c r="AG51" s="372">
        <v>15000</v>
      </c>
      <c r="AH51" s="372">
        <v>21500</v>
      </c>
      <c r="AI51" s="371">
        <f t="shared" si="36"/>
        <v>-0.3023255813953488</v>
      </c>
      <c r="AJ51" s="372">
        <v>15000</v>
      </c>
      <c r="AK51" s="372">
        <v>21500</v>
      </c>
      <c r="AL51" s="371">
        <f t="shared" si="37"/>
        <v>-0.3023255813953488</v>
      </c>
      <c r="AQ51" s="409"/>
      <c r="AW51" s="409"/>
      <c r="AX51" s="343"/>
      <c r="AY51" s="343"/>
      <c r="AZ51" s="364"/>
      <c r="BA51" s="215"/>
    </row>
    <row r="52" spans="1:53" ht="14.25">
      <c r="A52" s="539" t="s">
        <v>72</v>
      </c>
      <c r="B52" s="184" t="s">
        <v>154</v>
      </c>
      <c r="C52" s="366">
        <v>22000</v>
      </c>
      <c r="D52" s="366">
        <v>21000</v>
      </c>
      <c r="E52" s="367">
        <f t="shared" si="26"/>
        <v>0.04761904761904767</v>
      </c>
      <c r="F52" s="366">
        <v>22000</v>
      </c>
      <c r="G52" s="366">
        <v>21000</v>
      </c>
      <c r="H52" s="367">
        <f t="shared" si="27"/>
        <v>0.04761904761904767</v>
      </c>
      <c r="I52" s="366">
        <v>19500</v>
      </c>
      <c r="J52" s="366">
        <v>22500</v>
      </c>
      <c r="K52" s="367">
        <f t="shared" si="28"/>
        <v>-0.1333333333333333</v>
      </c>
      <c r="L52" s="368">
        <v>22000</v>
      </c>
      <c r="M52" s="368">
        <v>23500</v>
      </c>
      <c r="N52" s="367">
        <f t="shared" si="29"/>
        <v>-0.06382978723404253</v>
      </c>
      <c r="O52" s="368">
        <v>21000</v>
      </c>
      <c r="P52" s="368">
        <v>24500</v>
      </c>
      <c r="Q52" s="367">
        <f t="shared" si="30"/>
        <v>-0.1428571428571429</v>
      </c>
      <c r="R52" s="368">
        <v>21000</v>
      </c>
      <c r="S52" s="368">
        <v>25000</v>
      </c>
      <c r="T52" s="367">
        <f t="shared" si="31"/>
        <v>-0.16000000000000003</v>
      </c>
      <c r="U52" s="368">
        <v>21000</v>
      </c>
      <c r="V52" s="368">
        <v>26000</v>
      </c>
      <c r="W52" s="367">
        <f t="shared" si="32"/>
        <v>-0.1923076923076923</v>
      </c>
      <c r="X52" s="368">
        <v>21000</v>
      </c>
      <c r="Y52" s="368">
        <v>25000</v>
      </c>
      <c r="Z52" s="367">
        <f t="shared" si="33"/>
        <v>-0.16000000000000003</v>
      </c>
      <c r="AA52" s="368">
        <v>19000</v>
      </c>
      <c r="AB52" s="368">
        <v>23500</v>
      </c>
      <c r="AC52" s="367">
        <f t="shared" si="34"/>
        <v>-0.19148936170212771</v>
      </c>
      <c r="AD52" s="368">
        <v>19000</v>
      </c>
      <c r="AE52" s="368">
        <v>23500</v>
      </c>
      <c r="AF52" s="367">
        <f t="shared" si="35"/>
        <v>-0.19148936170212771</v>
      </c>
      <c r="AG52" s="368">
        <v>17000</v>
      </c>
      <c r="AH52" s="368">
        <v>21500</v>
      </c>
      <c r="AI52" s="367">
        <f t="shared" si="36"/>
        <v>-0.2093023255813954</v>
      </c>
      <c r="AJ52" s="368">
        <v>16000</v>
      </c>
      <c r="AK52" s="368">
        <v>21500</v>
      </c>
      <c r="AL52" s="367">
        <f t="shared" si="37"/>
        <v>-0.2558139534883721</v>
      </c>
      <c r="AQ52" s="409"/>
      <c r="AW52" s="409"/>
      <c r="AX52" s="343"/>
      <c r="AY52" s="343"/>
      <c r="AZ52" s="364"/>
      <c r="BA52" s="215"/>
    </row>
    <row r="53" spans="1:53" ht="14.25">
      <c r="A53" s="540"/>
      <c r="B53" s="185" t="s">
        <v>153</v>
      </c>
      <c r="C53" s="370">
        <v>22000</v>
      </c>
      <c r="D53" s="370">
        <v>21000</v>
      </c>
      <c r="E53" s="371">
        <f t="shared" si="26"/>
        <v>0.04761904761904767</v>
      </c>
      <c r="F53" s="370">
        <v>22000</v>
      </c>
      <c r="G53" s="370">
        <v>21000</v>
      </c>
      <c r="H53" s="371">
        <f t="shared" si="27"/>
        <v>0.04761904761904767</v>
      </c>
      <c r="I53" s="370">
        <v>22000</v>
      </c>
      <c r="J53" s="370">
        <v>22500</v>
      </c>
      <c r="K53" s="371">
        <f t="shared" si="28"/>
        <v>-0.022222222222222254</v>
      </c>
      <c r="L53" s="372">
        <v>22000</v>
      </c>
      <c r="M53" s="372">
        <v>26000</v>
      </c>
      <c r="N53" s="371">
        <f t="shared" si="29"/>
        <v>-0.15384615384615385</v>
      </c>
      <c r="O53" s="372">
        <v>23000</v>
      </c>
      <c r="P53" s="372">
        <v>25500</v>
      </c>
      <c r="Q53" s="371">
        <f t="shared" si="30"/>
        <v>-0.0980392156862745</v>
      </c>
      <c r="R53" s="372">
        <v>23000</v>
      </c>
      <c r="S53" s="372">
        <v>26000</v>
      </c>
      <c r="T53" s="371">
        <f t="shared" si="31"/>
        <v>-0.11538461538461542</v>
      </c>
      <c r="U53" s="372">
        <v>23000</v>
      </c>
      <c r="V53" s="372">
        <v>27000</v>
      </c>
      <c r="W53" s="371">
        <f t="shared" si="32"/>
        <v>-0.14814814814814814</v>
      </c>
      <c r="X53" s="372">
        <v>23000</v>
      </c>
      <c r="Y53" s="372">
        <v>25000</v>
      </c>
      <c r="Z53" s="371">
        <f t="shared" si="33"/>
        <v>-0.07999999999999996</v>
      </c>
      <c r="AA53" s="372">
        <v>20000</v>
      </c>
      <c r="AB53" s="372">
        <v>24500</v>
      </c>
      <c r="AC53" s="371">
        <f t="shared" si="34"/>
        <v>-0.18367346938775508</v>
      </c>
      <c r="AD53" s="372">
        <v>19000</v>
      </c>
      <c r="AE53" s="372">
        <v>24500</v>
      </c>
      <c r="AF53" s="371">
        <f t="shared" si="35"/>
        <v>-0.22448979591836737</v>
      </c>
      <c r="AG53" s="372">
        <v>17500</v>
      </c>
      <c r="AH53" s="372">
        <v>24500</v>
      </c>
      <c r="AI53" s="371">
        <f t="shared" si="36"/>
        <v>-0.2857142857142857</v>
      </c>
      <c r="AJ53" s="372">
        <v>17000</v>
      </c>
      <c r="AK53" s="372">
        <v>24500</v>
      </c>
      <c r="AL53" s="371">
        <f t="shared" si="37"/>
        <v>-0.30612244897959184</v>
      </c>
      <c r="AQ53" s="409"/>
      <c r="AW53" s="409"/>
      <c r="AX53" s="343"/>
      <c r="AY53" s="343"/>
      <c r="AZ53" s="364"/>
      <c r="BA53" s="215"/>
    </row>
    <row r="54" spans="1:53" ht="14.25">
      <c r="A54" s="539" t="s">
        <v>55</v>
      </c>
      <c r="B54" s="184" t="s">
        <v>154</v>
      </c>
      <c r="C54" s="366">
        <v>12000</v>
      </c>
      <c r="D54" s="366">
        <v>15500</v>
      </c>
      <c r="E54" s="367">
        <f t="shared" si="26"/>
        <v>-0.22580645161290325</v>
      </c>
      <c r="F54" s="366">
        <v>12500</v>
      </c>
      <c r="G54" s="366">
        <v>15500</v>
      </c>
      <c r="H54" s="367">
        <f t="shared" si="27"/>
        <v>-0.19354838709677424</v>
      </c>
      <c r="I54" s="366">
        <v>12500</v>
      </c>
      <c r="J54" s="366">
        <v>15500</v>
      </c>
      <c r="K54" s="367">
        <f t="shared" si="28"/>
        <v>-0.19354838709677424</v>
      </c>
      <c r="L54" s="368">
        <v>12500</v>
      </c>
      <c r="M54" s="368">
        <v>16750</v>
      </c>
      <c r="N54" s="367">
        <f t="shared" si="29"/>
        <v>-0.25373134328358204</v>
      </c>
      <c r="O54" s="368">
        <v>12500</v>
      </c>
      <c r="P54" s="368">
        <v>16750</v>
      </c>
      <c r="Q54" s="367">
        <f t="shared" si="30"/>
        <v>-0.25373134328358204</v>
      </c>
      <c r="R54" s="368">
        <v>12000</v>
      </c>
      <c r="S54" s="368">
        <v>17000</v>
      </c>
      <c r="T54" s="367">
        <f t="shared" si="31"/>
        <v>-0.2941176470588235</v>
      </c>
      <c r="U54" s="368">
        <v>12000</v>
      </c>
      <c r="V54" s="368">
        <v>16000</v>
      </c>
      <c r="W54" s="367">
        <f t="shared" si="32"/>
        <v>-0.25</v>
      </c>
      <c r="X54" s="386" t="s">
        <v>271</v>
      </c>
      <c r="Y54" s="368">
        <v>13500</v>
      </c>
      <c r="Z54" s="387" t="s">
        <v>272</v>
      </c>
      <c r="AA54" s="368">
        <v>12500</v>
      </c>
      <c r="AB54" s="368">
        <v>12000</v>
      </c>
      <c r="AC54" s="371">
        <f t="shared" si="34"/>
        <v>0.04166666666666674</v>
      </c>
      <c r="AD54" s="368">
        <v>12500</v>
      </c>
      <c r="AE54" s="368">
        <v>12000</v>
      </c>
      <c r="AF54" s="367">
        <f t="shared" si="35"/>
        <v>0.04166666666666674</v>
      </c>
      <c r="AG54" s="368">
        <v>11500</v>
      </c>
      <c r="AH54" s="368">
        <v>12000</v>
      </c>
      <c r="AI54" s="367">
        <f t="shared" si="36"/>
        <v>-0.04166666666666663</v>
      </c>
      <c r="AJ54" s="368">
        <v>11000</v>
      </c>
      <c r="AK54" s="368">
        <v>12000</v>
      </c>
      <c r="AL54" s="367">
        <f t="shared" si="37"/>
        <v>-0.08333333333333337</v>
      </c>
      <c r="AQ54" s="409"/>
      <c r="AW54" s="409"/>
      <c r="AX54" s="343"/>
      <c r="AY54" s="343"/>
      <c r="AZ54" s="364"/>
      <c r="BA54" s="215"/>
    </row>
    <row r="55" spans="1:53" ht="14.25">
      <c r="A55" s="540"/>
      <c r="B55" s="185" t="s">
        <v>153</v>
      </c>
      <c r="C55" s="370">
        <v>13500</v>
      </c>
      <c r="D55" s="370">
        <v>15500</v>
      </c>
      <c r="E55" s="371">
        <f t="shared" si="26"/>
        <v>-0.12903225806451613</v>
      </c>
      <c r="F55" s="370">
        <v>14000</v>
      </c>
      <c r="G55" s="370">
        <v>15500</v>
      </c>
      <c r="H55" s="371">
        <f t="shared" si="27"/>
        <v>-0.09677419354838712</v>
      </c>
      <c r="I55" s="370">
        <v>14000</v>
      </c>
      <c r="J55" s="370">
        <v>16000</v>
      </c>
      <c r="K55" s="371">
        <f t="shared" si="28"/>
        <v>-0.125</v>
      </c>
      <c r="L55" s="372">
        <v>14000</v>
      </c>
      <c r="M55" s="372">
        <v>17000</v>
      </c>
      <c r="N55" s="371">
        <f t="shared" si="29"/>
        <v>-0.17647058823529416</v>
      </c>
      <c r="O55" s="372">
        <v>14000</v>
      </c>
      <c r="P55" s="372">
        <v>17500</v>
      </c>
      <c r="Q55" s="371">
        <f t="shared" si="30"/>
        <v>-0.19999999999999996</v>
      </c>
      <c r="R55" s="372">
        <v>13500</v>
      </c>
      <c r="S55" s="372">
        <v>17500</v>
      </c>
      <c r="T55" s="371">
        <f t="shared" si="31"/>
        <v>-0.22857142857142854</v>
      </c>
      <c r="U55" s="372">
        <v>13500</v>
      </c>
      <c r="V55" s="372">
        <v>16500</v>
      </c>
      <c r="W55" s="371">
        <f t="shared" si="32"/>
        <v>-0.18181818181818177</v>
      </c>
      <c r="X55" s="372">
        <v>13500</v>
      </c>
      <c r="Y55" s="372">
        <v>15000</v>
      </c>
      <c r="Z55" s="371">
        <f t="shared" si="33"/>
        <v>-0.09999999999999998</v>
      </c>
      <c r="AA55" s="372">
        <v>13500</v>
      </c>
      <c r="AB55" s="372">
        <v>13500</v>
      </c>
      <c r="AC55" s="371">
        <f t="shared" si="34"/>
        <v>0</v>
      </c>
      <c r="AD55" s="372">
        <v>13500</v>
      </c>
      <c r="AE55" s="372">
        <v>13500</v>
      </c>
      <c r="AF55" s="371">
        <f t="shared" si="35"/>
        <v>0</v>
      </c>
      <c r="AG55" s="372">
        <v>13500</v>
      </c>
      <c r="AH55" s="372">
        <v>13500</v>
      </c>
      <c r="AI55" s="371">
        <f t="shared" si="36"/>
        <v>0</v>
      </c>
      <c r="AJ55" s="372">
        <v>13000</v>
      </c>
      <c r="AK55" s="372">
        <v>13500</v>
      </c>
      <c r="AL55" s="371">
        <f t="shared" si="37"/>
        <v>-0.03703703703703709</v>
      </c>
      <c r="AQ55" s="409"/>
      <c r="AW55" s="409"/>
      <c r="AX55" s="343"/>
      <c r="AY55" s="343"/>
      <c r="AZ55" s="364"/>
      <c r="BA55" s="215"/>
    </row>
    <row r="56" spans="1:53" ht="14.25">
      <c r="A56" s="183" t="s">
        <v>73</v>
      </c>
      <c r="B56" s="184" t="s">
        <v>154</v>
      </c>
      <c r="C56" s="366">
        <v>11000</v>
      </c>
      <c r="D56" s="366">
        <v>13250</v>
      </c>
      <c r="E56" s="367">
        <f t="shared" si="26"/>
        <v>-0.16981132075471694</v>
      </c>
      <c r="F56" s="366">
        <v>11000</v>
      </c>
      <c r="G56" s="366">
        <v>13250</v>
      </c>
      <c r="H56" s="367">
        <f t="shared" si="27"/>
        <v>-0.16981132075471694</v>
      </c>
      <c r="I56" s="366">
        <v>11000</v>
      </c>
      <c r="J56" s="366">
        <v>13000</v>
      </c>
      <c r="K56" s="367">
        <f t="shared" si="28"/>
        <v>-0.15384615384615385</v>
      </c>
      <c r="L56" s="368">
        <v>11000</v>
      </c>
      <c r="M56" s="368">
        <v>14500</v>
      </c>
      <c r="N56" s="367">
        <f t="shared" si="29"/>
        <v>-0.24137931034482762</v>
      </c>
      <c r="O56" s="368">
        <v>11000</v>
      </c>
      <c r="P56" s="368">
        <v>14500</v>
      </c>
      <c r="Q56" s="367">
        <f t="shared" si="30"/>
        <v>-0.24137931034482762</v>
      </c>
      <c r="R56" s="368">
        <v>11000</v>
      </c>
      <c r="S56" s="368">
        <v>15000</v>
      </c>
      <c r="T56" s="367">
        <f t="shared" si="31"/>
        <v>-0.2666666666666667</v>
      </c>
      <c r="U56" s="368">
        <v>11000</v>
      </c>
      <c r="V56" s="368">
        <v>14000</v>
      </c>
      <c r="W56" s="367">
        <f t="shared" si="32"/>
        <v>-0.2142857142857143</v>
      </c>
      <c r="X56" s="368">
        <v>11000</v>
      </c>
      <c r="Y56" s="368">
        <v>12000</v>
      </c>
      <c r="Z56" s="367">
        <f t="shared" si="33"/>
        <v>-0.08333333333333337</v>
      </c>
      <c r="AA56" s="368">
        <v>10500</v>
      </c>
      <c r="AB56" s="368">
        <v>11000</v>
      </c>
      <c r="AC56" s="367">
        <f t="shared" si="34"/>
        <v>-0.045454545454545414</v>
      </c>
      <c r="AD56" s="368">
        <v>9500</v>
      </c>
      <c r="AE56" s="368">
        <v>11000</v>
      </c>
      <c r="AF56" s="367">
        <f t="shared" si="35"/>
        <v>-0.13636363636363635</v>
      </c>
      <c r="AG56" s="368">
        <v>9000</v>
      </c>
      <c r="AH56" s="368">
        <v>11000</v>
      </c>
      <c r="AI56" s="367">
        <f t="shared" si="36"/>
        <v>-0.18181818181818177</v>
      </c>
      <c r="AJ56" s="368">
        <v>9000</v>
      </c>
      <c r="AK56" s="368">
        <v>11000</v>
      </c>
      <c r="AL56" s="367">
        <f t="shared" si="37"/>
        <v>-0.18181818181818177</v>
      </c>
      <c r="AQ56" s="409"/>
      <c r="AW56" s="409"/>
      <c r="AX56" s="343"/>
      <c r="AY56" s="343"/>
      <c r="AZ56" s="364"/>
      <c r="BA56" s="215"/>
    </row>
    <row r="57" spans="1:53" ht="14.25">
      <c r="A57" s="192" t="s">
        <v>66</v>
      </c>
      <c r="B57" s="187" t="s">
        <v>154</v>
      </c>
      <c r="C57" s="380">
        <v>11000</v>
      </c>
      <c r="D57" s="380">
        <v>13500</v>
      </c>
      <c r="E57" s="381">
        <f t="shared" si="26"/>
        <v>-0.18518518518518523</v>
      </c>
      <c r="F57" s="380">
        <v>11000</v>
      </c>
      <c r="G57" s="380">
        <v>13500</v>
      </c>
      <c r="H57" s="381">
        <f t="shared" si="27"/>
        <v>-0.18518518518518523</v>
      </c>
      <c r="I57" s="380">
        <v>11000</v>
      </c>
      <c r="J57" s="380">
        <v>13000</v>
      </c>
      <c r="K57" s="381">
        <f t="shared" si="28"/>
        <v>-0.15384615384615385</v>
      </c>
      <c r="L57" s="382">
        <v>11000</v>
      </c>
      <c r="M57" s="382">
        <v>14500</v>
      </c>
      <c r="N57" s="381">
        <f t="shared" si="29"/>
        <v>-0.24137931034482762</v>
      </c>
      <c r="O57" s="382">
        <v>11000</v>
      </c>
      <c r="P57" s="382">
        <v>14500</v>
      </c>
      <c r="Q57" s="381">
        <f t="shared" si="30"/>
        <v>-0.24137931034482762</v>
      </c>
      <c r="R57" s="382">
        <v>11000</v>
      </c>
      <c r="S57" s="382">
        <v>15000</v>
      </c>
      <c r="T57" s="381">
        <f t="shared" si="31"/>
        <v>-0.2666666666666667</v>
      </c>
      <c r="U57" s="382">
        <v>11000</v>
      </c>
      <c r="V57" s="382">
        <v>14000</v>
      </c>
      <c r="W57" s="381">
        <f t="shared" si="32"/>
        <v>-0.2142857142857143</v>
      </c>
      <c r="X57" s="382">
        <v>11000</v>
      </c>
      <c r="Y57" s="382">
        <v>12000</v>
      </c>
      <c r="Z57" s="381">
        <f t="shared" si="33"/>
        <v>-0.08333333333333337</v>
      </c>
      <c r="AA57" s="382">
        <v>10500</v>
      </c>
      <c r="AB57" s="382">
        <v>11000</v>
      </c>
      <c r="AC57" s="381">
        <f t="shared" si="34"/>
        <v>-0.045454545454545414</v>
      </c>
      <c r="AD57" s="382">
        <v>9500</v>
      </c>
      <c r="AE57" s="382">
        <v>11000</v>
      </c>
      <c r="AF57" s="381">
        <f t="shared" si="35"/>
        <v>-0.13636363636363635</v>
      </c>
      <c r="AG57" s="382">
        <v>9000</v>
      </c>
      <c r="AH57" s="382">
        <v>11000</v>
      </c>
      <c r="AI57" s="381">
        <f t="shared" si="36"/>
        <v>-0.18181818181818177</v>
      </c>
      <c r="AJ57" s="382">
        <v>9000</v>
      </c>
      <c r="AK57" s="382">
        <v>11000</v>
      </c>
      <c r="AL57" s="381">
        <f t="shared" si="37"/>
        <v>-0.18181818181818177</v>
      </c>
      <c r="AQ57" s="409"/>
      <c r="AW57" s="409"/>
      <c r="AX57" s="343"/>
      <c r="AY57" s="343"/>
      <c r="AZ57" s="364"/>
      <c r="BA57" s="215"/>
    </row>
    <row r="58" spans="1:53" ht="12.75">
      <c r="A58" s="524" t="s">
        <v>311</v>
      </c>
      <c r="B58" s="524"/>
      <c r="C58" s="524"/>
      <c r="D58" s="524"/>
      <c r="E58" s="524"/>
      <c r="F58" s="524"/>
      <c r="G58" s="524"/>
      <c r="H58" s="524"/>
      <c r="I58" s="524"/>
      <c r="J58" s="524"/>
      <c r="K58" s="524"/>
      <c r="L58" s="524"/>
      <c r="M58" s="524"/>
      <c r="N58" s="524"/>
      <c r="O58" s="524"/>
      <c r="Z58" s="119"/>
      <c r="AA58" s="72"/>
      <c r="AB58" s="72"/>
      <c r="AC58" s="72"/>
      <c r="AD58" s="72"/>
      <c r="AE58" s="72"/>
      <c r="AF58" s="19"/>
      <c r="AG58" s="19"/>
      <c r="AH58" s="19"/>
      <c r="AI58" s="19"/>
      <c r="AJ58" s="19"/>
      <c r="AK58" s="19"/>
      <c r="AL58" s="19"/>
      <c r="AM58" s="19"/>
      <c r="AN58" s="306"/>
      <c r="AQ58" s="409"/>
      <c r="AT58" s="340"/>
      <c r="AU58" s="340"/>
      <c r="AW58" s="409"/>
      <c r="AX58" s="343"/>
      <c r="AY58" s="343"/>
      <c r="AZ58" s="66"/>
      <c r="BA58" s="66"/>
    </row>
    <row r="59" spans="1:51" ht="12.75">
      <c r="A59" s="260" t="s">
        <v>274</v>
      </c>
      <c r="Z59" s="19"/>
      <c r="AA59" s="72"/>
      <c r="AB59" s="72"/>
      <c r="AC59" s="72"/>
      <c r="AD59" s="72"/>
      <c r="AE59" s="72"/>
      <c r="AF59" s="19"/>
      <c r="AG59" s="19"/>
      <c r="AH59" s="19"/>
      <c r="AI59" s="19"/>
      <c r="AJ59" s="19"/>
      <c r="AK59" s="19"/>
      <c r="AL59" s="19"/>
      <c r="AN59" s="306"/>
      <c r="AQ59" s="409"/>
      <c r="AU59" s="340"/>
      <c r="AW59" s="409"/>
      <c r="AX59" s="343"/>
      <c r="AY59" s="343"/>
    </row>
    <row r="60" spans="26:51" ht="12.75">
      <c r="Z60" s="119"/>
      <c r="AA60" s="72"/>
      <c r="AB60" s="72"/>
      <c r="AC60" s="72"/>
      <c r="AD60" s="72"/>
      <c r="AE60" s="72"/>
      <c r="AF60" s="19"/>
      <c r="AG60" s="19"/>
      <c r="AH60" s="19"/>
      <c r="AI60" s="19"/>
      <c r="AJ60" s="19"/>
      <c r="AK60" s="19"/>
      <c r="AL60" s="19"/>
      <c r="AN60" s="306"/>
      <c r="AO60" s="306"/>
      <c r="AQ60" s="409"/>
      <c r="AU60" s="340"/>
      <c r="AW60" s="409"/>
      <c r="AX60" s="343"/>
      <c r="AY60" s="343"/>
    </row>
    <row r="61" spans="1:51" ht="12.75">
      <c r="A61" s="526" t="s">
        <v>428</v>
      </c>
      <c r="B61" s="526"/>
      <c r="C61" s="526"/>
      <c r="D61" s="526"/>
      <c r="E61" s="526"/>
      <c r="F61" s="526"/>
      <c r="G61" s="526"/>
      <c r="H61" s="526"/>
      <c r="I61" s="526"/>
      <c r="J61" s="526"/>
      <c r="K61" s="526"/>
      <c r="L61" s="526"/>
      <c r="M61" s="526"/>
      <c r="N61" s="526"/>
      <c r="O61" s="526"/>
      <c r="P61" s="526"/>
      <c r="Q61" s="526"/>
      <c r="R61" s="441"/>
      <c r="S61" s="441"/>
      <c r="T61" s="441"/>
      <c r="U61" s="441"/>
      <c r="V61" s="441"/>
      <c r="W61" s="441"/>
      <c r="Z61" s="19"/>
      <c r="AA61" s="72"/>
      <c r="AB61" s="72"/>
      <c r="AC61" s="72"/>
      <c r="AD61" s="72"/>
      <c r="AE61" s="72"/>
      <c r="AF61" s="19"/>
      <c r="AG61" s="19"/>
      <c r="AH61" s="19"/>
      <c r="AI61" s="19"/>
      <c r="AJ61" s="19"/>
      <c r="AK61" s="19"/>
      <c r="AL61" s="19"/>
      <c r="AN61" s="306"/>
      <c r="AO61" s="306"/>
      <c r="AQ61" s="409"/>
      <c r="AU61" s="340"/>
      <c r="AW61" s="409"/>
      <c r="AX61" s="343"/>
      <c r="AY61" s="343"/>
    </row>
    <row r="62" spans="26:49" ht="12.75">
      <c r="Z62" s="119"/>
      <c r="AA62" s="72"/>
      <c r="AB62" s="72"/>
      <c r="AC62" s="72"/>
      <c r="AD62" s="72"/>
      <c r="AE62" s="72"/>
      <c r="AF62" s="19"/>
      <c r="AG62" s="19"/>
      <c r="AH62" s="19"/>
      <c r="AI62" s="19"/>
      <c r="AJ62" s="19"/>
      <c r="AK62" s="19"/>
      <c r="AL62" s="19"/>
      <c r="AN62" s="306"/>
      <c r="AO62" s="306"/>
      <c r="AQ62" s="409"/>
      <c r="AU62" s="340"/>
      <c r="AW62" s="409"/>
    </row>
    <row r="63" spans="1:49" ht="25.5">
      <c r="A63" s="345" t="s">
        <v>128</v>
      </c>
      <c r="B63" s="347" t="s">
        <v>151</v>
      </c>
      <c r="C63" s="532" t="s">
        <v>74</v>
      </c>
      <c r="D63" s="533"/>
      <c r="E63" s="534"/>
      <c r="F63" s="532" t="s">
        <v>75</v>
      </c>
      <c r="G63" s="533"/>
      <c r="H63" s="534"/>
      <c r="I63" s="532" t="s">
        <v>76</v>
      </c>
      <c r="J63" s="533"/>
      <c r="K63" s="534"/>
      <c r="L63" s="532" t="s">
        <v>77</v>
      </c>
      <c r="M63" s="533"/>
      <c r="N63" s="534"/>
      <c r="O63" s="532" t="s">
        <v>78</v>
      </c>
      <c r="P63" s="533"/>
      <c r="Q63" s="534"/>
      <c r="R63" s="532" t="s">
        <v>193</v>
      </c>
      <c r="S63" s="533"/>
      <c r="T63" s="534"/>
      <c r="Z63" s="19"/>
      <c r="AA63" s="72"/>
      <c r="AB63" s="72"/>
      <c r="AC63" s="72"/>
      <c r="AD63" s="72"/>
      <c r="AE63" s="72"/>
      <c r="AF63" s="19"/>
      <c r="AG63" s="19"/>
      <c r="AH63" s="19"/>
      <c r="AI63" s="19"/>
      <c r="AJ63" s="19"/>
      <c r="AK63" s="19"/>
      <c r="AL63" s="19"/>
      <c r="AN63" s="306"/>
      <c r="AO63" s="306"/>
      <c r="AQ63" s="409"/>
      <c r="AU63" s="340"/>
      <c r="AW63" s="409"/>
    </row>
    <row r="64" spans="1:49" ht="12.75">
      <c r="A64" s="346"/>
      <c r="B64" s="348"/>
      <c r="C64" s="307">
        <v>2013</v>
      </c>
      <c r="D64" s="307">
        <v>2012</v>
      </c>
      <c r="E64" s="307" t="s">
        <v>175</v>
      </c>
      <c r="F64" s="316">
        <v>2013</v>
      </c>
      <c r="G64" s="316">
        <v>2012</v>
      </c>
      <c r="H64" s="316" t="s">
        <v>175</v>
      </c>
      <c r="I64" s="341">
        <v>2013</v>
      </c>
      <c r="J64" s="341">
        <v>2012</v>
      </c>
      <c r="K64" s="341" t="s">
        <v>175</v>
      </c>
      <c r="L64" s="410">
        <v>2013</v>
      </c>
      <c r="M64" s="410">
        <v>2012</v>
      </c>
      <c r="N64" s="410" t="s">
        <v>175</v>
      </c>
      <c r="O64" s="412">
        <v>2013</v>
      </c>
      <c r="P64" s="412">
        <v>2012</v>
      </c>
      <c r="Q64" s="412" t="s">
        <v>175</v>
      </c>
      <c r="R64" s="412">
        <v>2013</v>
      </c>
      <c r="S64" s="412">
        <v>2012</v>
      </c>
      <c r="T64" s="412" t="s">
        <v>175</v>
      </c>
      <c r="Z64" s="73"/>
      <c r="AA64" s="72"/>
      <c r="AB64" s="72"/>
      <c r="AC64" s="72"/>
      <c r="AD64" s="72"/>
      <c r="AE64" s="72"/>
      <c r="AF64" s="19"/>
      <c r="AG64" s="19"/>
      <c r="AH64" s="19"/>
      <c r="AI64" s="19"/>
      <c r="AJ64" s="19"/>
      <c r="AK64" s="19"/>
      <c r="AL64" s="19"/>
      <c r="AN64" s="306"/>
      <c r="AO64" s="306"/>
      <c r="AQ64" s="409"/>
      <c r="AU64" s="340"/>
      <c r="AW64" s="409"/>
    </row>
    <row r="65" spans="1:49" ht="12.75">
      <c r="A65" s="349" t="s">
        <v>152</v>
      </c>
      <c r="B65" s="349"/>
      <c r="D65" s="306"/>
      <c r="F65" s="264"/>
      <c r="G65" s="315"/>
      <c r="J65" s="315"/>
      <c r="K65" s="340"/>
      <c r="AA65" s="66"/>
      <c r="AB65" s="66"/>
      <c r="AC65" s="66"/>
      <c r="AD65" s="66"/>
      <c r="AE65" s="66"/>
      <c r="AG65" s="119"/>
      <c r="AH65" s="119"/>
      <c r="AI65" s="119"/>
      <c r="AJ65" s="119"/>
      <c r="AK65" s="119"/>
      <c r="AL65" s="119"/>
      <c r="AN65" s="306"/>
      <c r="AO65" s="306"/>
      <c r="AQ65" s="409"/>
      <c r="AU65" s="340"/>
      <c r="AW65" s="409"/>
    </row>
    <row r="66" spans="1:49" ht="14.25">
      <c r="A66" s="539" t="s">
        <v>155</v>
      </c>
      <c r="B66" s="184" t="s">
        <v>154</v>
      </c>
      <c r="C66" s="388">
        <v>9000</v>
      </c>
      <c r="D66" s="388">
        <v>11000</v>
      </c>
      <c r="E66" s="389">
        <f>C66/D66-1</f>
        <v>-0.18181818181818177</v>
      </c>
      <c r="F66" s="388">
        <v>9000</v>
      </c>
      <c r="G66" s="366">
        <v>11000</v>
      </c>
      <c r="H66" s="389">
        <f>F66/G66-1</f>
        <v>-0.18181818181818177</v>
      </c>
      <c r="I66" s="388">
        <v>9000</v>
      </c>
      <c r="J66" s="366">
        <v>11000</v>
      </c>
      <c r="K66" s="389">
        <f>I66/J66-1</f>
        <v>-0.18181818181818177</v>
      </c>
      <c r="L66" s="388">
        <v>8000</v>
      </c>
      <c r="M66" s="366">
        <v>11000</v>
      </c>
      <c r="N66" s="389">
        <f>L66/M66-1</f>
        <v>-0.2727272727272727</v>
      </c>
      <c r="O66" s="388">
        <v>8000</v>
      </c>
      <c r="P66" s="366">
        <v>11000</v>
      </c>
      <c r="Q66" s="389">
        <f>O66/P66-1</f>
        <v>-0.2727272727272727</v>
      </c>
      <c r="R66" s="388">
        <v>8000</v>
      </c>
      <c r="S66" s="388">
        <v>11000</v>
      </c>
      <c r="T66" s="389">
        <f>R66/S66-1</f>
        <v>-0.2727272727272727</v>
      </c>
      <c r="U66" s="118"/>
      <c r="AA66" s="66"/>
      <c r="AB66" s="66"/>
      <c r="AC66" s="66"/>
      <c r="AD66" s="66"/>
      <c r="AE66" s="66"/>
      <c r="AG66" s="119"/>
      <c r="AH66" s="119"/>
      <c r="AI66" s="119"/>
      <c r="AJ66" s="119"/>
      <c r="AK66" s="119"/>
      <c r="AL66" s="119"/>
      <c r="AN66" s="306"/>
      <c r="AO66" s="306"/>
      <c r="AQ66" s="409"/>
      <c r="AU66" s="340"/>
      <c r="AW66" s="409"/>
    </row>
    <row r="67" spans="1:49" ht="14.25">
      <c r="A67" s="540"/>
      <c r="B67" s="185" t="s">
        <v>153</v>
      </c>
      <c r="C67" s="390">
        <v>10000</v>
      </c>
      <c r="D67" s="390">
        <v>12500</v>
      </c>
      <c r="E67" s="391">
        <f aca="true" t="shared" si="38" ref="E67:E77">C67/D67-1</f>
        <v>-0.19999999999999996</v>
      </c>
      <c r="F67" s="390">
        <v>10000</v>
      </c>
      <c r="G67" s="370">
        <v>13000</v>
      </c>
      <c r="H67" s="391">
        <f aca="true" t="shared" si="39" ref="H67:H77">F67/G67-1</f>
        <v>-0.23076923076923073</v>
      </c>
      <c r="I67" s="390">
        <v>10000</v>
      </c>
      <c r="J67" s="370">
        <v>13000</v>
      </c>
      <c r="K67" s="391">
        <f aca="true" t="shared" si="40" ref="K67:K77">I67/J67-1</f>
        <v>-0.23076923076923073</v>
      </c>
      <c r="L67" s="390">
        <v>9000</v>
      </c>
      <c r="M67" s="370">
        <v>13000</v>
      </c>
      <c r="N67" s="391">
        <f aca="true" t="shared" si="41" ref="N67:N77">L67/M67-1</f>
        <v>-0.3076923076923077</v>
      </c>
      <c r="O67" s="390">
        <v>9000</v>
      </c>
      <c r="P67" s="370">
        <v>13000</v>
      </c>
      <c r="Q67" s="391">
        <f aca="true" t="shared" si="42" ref="Q67:Q77">O67/P67-1</f>
        <v>-0.3076923076923077</v>
      </c>
      <c r="R67" s="390">
        <v>9000</v>
      </c>
      <c r="S67" s="390">
        <v>13000</v>
      </c>
      <c r="T67" s="391">
        <f aca="true" t="shared" si="43" ref="T67:T77">R67/S67-1</f>
        <v>-0.3076923076923077</v>
      </c>
      <c r="U67" s="118"/>
      <c r="AA67" s="66"/>
      <c r="AB67" s="66"/>
      <c r="AC67" s="66"/>
      <c r="AD67" s="66"/>
      <c r="AE67" s="66"/>
      <c r="AG67" s="119"/>
      <c r="AH67" s="119"/>
      <c r="AI67" s="119"/>
      <c r="AJ67" s="119"/>
      <c r="AK67" s="119"/>
      <c r="AL67" s="119"/>
      <c r="AN67" s="306"/>
      <c r="AO67" s="306"/>
      <c r="AQ67" s="409"/>
      <c r="AU67" s="340"/>
      <c r="AW67" s="409"/>
    </row>
    <row r="68" spans="1:49" ht="14.25">
      <c r="A68" s="539" t="s">
        <v>150</v>
      </c>
      <c r="B68" s="184" t="s">
        <v>154</v>
      </c>
      <c r="C68" s="388">
        <v>14000</v>
      </c>
      <c r="D68" s="388">
        <v>17000</v>
      </c>
      <c r="E68" s="389">
        <f t="shared" si="38"/>
        <v>-0.17647058823529416</v>
      </c>
      <c r="F68" s="388">
        <v>13500</v>
      </c>
      <c r="G68" s="366">
        <v>17000</v>
      </c>
      <c r="H68" s="389">
        <f t="shared" si="39"/>
        <v>-0.20588235294117652</v>
      </c>
      <c r="I68" s="388">
        <v>13000</v>
      </c>
      <c r="J68" s="366">
        <v>18000</v>
      </c>
      <c r="K68" s="389">
        <f t="shared" si="40"/>
        <v>-0.2777777777777778</v>
      </c>
      <c r="L68" s="388">
        <v>11500</v>
      </c>
      <c r="M68" s="366">
        <v>17000</v>
      </c>
      <c r="N68" s="389">
        <f t="shared" si="41"/>
        <v>-0.32352941176470584</v>
      </c>
      <c r="O68" s="388">
        <v>11500</v>
      </c>
      <c r="P68" s="366">
        <v>17000</v>
      </c>
      <c r="Q68" s="389">
        <f t="shared" si="42"/>
        <v>-0.32352941176470584</v>
      </c>
      <c r="R68" s="388">
        <v>11500</v>
      </c>
      <c r="S68" s="388">
        <v>17000</v>
      </c>
      <c r="T68" s="389">
        <f t="shared" si="43"/>
        <v>-0.32352941176470584</v>
      </c>
      <c r="U68" s="118"/>
      <c r="Z68" s="19"/>
      <c r="AA68" s="72"/>
      <c r="AB68" s="72"/>
      <c r="AC68" s="72"/>
      <c r="AD68" s="72"/>
      <c r="AE68" s="72"/>
      <c r="AF68" s="19"/>
      <c r="AG68" s="19"/>
      <c r="AH68" s="19"/>
      <c r="AI68" s="19"/>
      <c r="AJ68" s="19"/>
      <c r="AK68" s="19"/>
      <c r="AL68" s="19"/>
      <c r="AN68" s="306"/>
      <c r="AQ68" s="409"/>
      <c r="AU68" s="340"/>
      <c r="AW68" s="409"/>
    </row>
    <row r="69" spans="1:49" ht="14.25">
      <c r="A69" s="540"/>
      <c r="B69" s="185" t="s">
        <v>153</v>
      </c>
      <c r="C69" s="390">
        <v>16000</v>
      </c>
      <c r="D69" s="390">
        <v>20000</v>
      </c>
      <c r="E69" s="391">
        <f t="shared" si="38"/>
        <v>-0.19999999999999996</v>
      </c>
      <c r="F69" s="390">
        <v>16000</v>
      </c>
      <c r="G69" s="370">
        <v>20000</v>
      </c>
      <c r="H69" s="391">
        <f t="shared" si="39"/>
        <v>-0.19999999999999996</v>
      </c>
      <c r="I69" s="390">
        <v>15000</v>
      </c>
      <c r="J69" s="370">
        <v>19500</v>
      </c>
      <c r="K69" s="391">
        <f t="shared" si="40"/>
        <v>-0.23076923076923073</v>
      </c>
      <c r="L69" s="390">
        <v>13500</v>
      </c>
      <c r="M69" s="370">
        <v>19500</v>
      </c>
      <c r="N69" s="391">
        <f t="shared" si="41"/>
        <v>-0.3076923076923077</v>
      </c>
      <c r="O69" s="390">
        <v>13500</v>
      </c>
      <c r="P69" s="370">
        <v>19000</v>
      </c>
      <c r="Q69" s="391">
        <f t="shared" si="42"/>
        <v>-0.2894736842105263</v>
      </c>
      <c r="R69" s="390">
        <v>13500</v>
      </c>
      <c r="S69" s="390">
        <v>19000</v>
      </c>
      <c r="T69" s="391">
        <f t="shared" si="43"/>
        <v>-0.2894736842105263</v>
      </c>
      <c r="U69" s="118"/>
      <c r="Z69" s="119"/>
      <c r="AA69" s="72"/>
      <c r="AB69" s="72"/>
      <c r="AC69" s="72"/>
      <c r="AD69" s="72"/>
      <c r="AE69" s="72"/>
      <c r="AF69" s="19"/>
      <c r="AG69" s="19"/>
      <c r="AH69" s="19"/>
      <c r="AI69" s="19"/>
      <c r="AJ69" s="19"/>
      <c r="AK69" s="19"/>
      <c r="AL69" s="19"/>
      <c r="AN69" s="306"/>
      <c r="AQ69" s="409"/>
      <c r="AU69" s="340"/>
      <c r="AW69" s="409"/>
    </row>
    <row r="70" spans="1:49" ht="14.25">
      <c r="A70" s="539" t="s">
        <v>174</v>
      </c>
      <c r="B70" s="184" t="s">
        <v>154</v>
      </c>
      <c r="C70" s="392">
        <v>14000</v>
      </c>
      <c r="D70" s="392">
        <v>17000</v>
      </c>
      <c r="E70" s="389">
        <f t="shared" si="38"/>
        <v>-0.17647058823529416</v>
      </c>
      <c r="F70" s="392">
        <v>13500</v>
      </c>
      <c r="G70" s="378">
        <v>18500</v>
      </c>
      <c r="H70" s="389">
        <f t="shared" si="39"/>
        <v>-0.2702702702702703</v>
      </c>
      <c r="I70" s="392">
        <v>13000</v>
      </c>
      <c r="J70" s="378">
        <v>18000</v>
      </c>
      <c r="K70" s="389">
        <f t="shared" si="40"/>
        <v>-0.2777777777777778</v>
      </c>
      <c r="L70" s="392">
        <v>12000</v>
      </c>
      <c r="M70" s="378">
        <v>17500</v>
      </c>
      <c r="N70" s="389">
        <f t="shared" si="41"/>
        <v>-0.3142857142857143</v>
      </c>
      <c r="O70" s="392">
        <v>12000</v>
      </c>
      <c r="P70" s="378">
        <v>18000</v>
      </c>
      <c r="Q70" s="389">
        <f t="shared" si="42"/>
        <v>-0.33333333333333337</v>
      </c>
      <c r="R70" s="392">
        <v>12000</v>
      </c>
      <c r="S70" s="392">
        <v>18000</v>
      </c>
      <c r="T70" s="389">
        <f t="shared" si="43"/>
        <v>-0.33333333333333337</v>
      </c>
      <c r="U70" s="118"/>
      <c r="Z70" s="19"/>
      <c r="AA70" s="72"/>
      <c r="AB70" s="72"/>
      <c r="AC70" s="72"/>
      <c r="AD70" s="72"/>
      <c r="AE70" s="72"/>
      <c r="AF70" s="19"/>
      <c r="AG70" s="19"/>
      <c r="AH70" s="19"/>
      <c r="AI70" s="19"/>
      <c r="AJ70" s="19"/>
      <c r="AK70" s="19"/>
      <c r="AL70" s="19"/>
      <c r="AN70" s="306"/>
      <c r="AQ70" s="409"/>
      <c r="AU70" s="340"/>
      <c r="AW70" s="409"/>
    </row>
    <row r="71" spans="1:49" ht="14.25">
      <c r="A71" s="540"/>
      <c r="B71" s="185" t="s">
        <v>153</v>
      </c>
      <c r="C71" s="392">
        <v>16500</v>
      </c>
      <c r="D71" s="392">
        <v>20000</v>
      </c>
      <c r="E71" s="391">
        <f t="shared" si="38"/>
        <v>-0.17500000000000004</v>
      </c>
      <c r="F71" s="392">
        <v>16000</v>
      </c>
      <c r="G71" s="378">
        <v>20000</v>
      </c>
      <c r="H71" s="391">
        <f t="shared" si="39"/>
        <v>-0.19999999999999996</v>
      </c>
      <c r="I71" s="392">
        <v>15000</v>
      </c>
      <c r="J71" s="378">
        <v>19500</v>
      </c>
      <c r="K71" s="391">
        <f t="shared" si="40"/>
        <v>-0.23076923076923073</v>
      </c>
      <c r="L71" s="392">
        <v>13000</v>
      </c>
      <c r="M71" s="378">
        <v>20000</v>
      </c>
      <c r="N71" s="391">
        <f t="shared" si="41"/>
        <v>-0.35</v>
      </c>
      <c r="O71" s="392">
        <v>13000</v>
      </c>
      <c r="P71" s="378">
        <v>19500</v>
      </c>
      <c r="Q71" s="391">
        <f t="shared" si="42"/>
        <v>-0.33333333333333337</v>
      </c>
      <c r="R71" s="392">
        <v>13000</v>
      </c>
      <c r="S71" s="392">
        <v>19500</v>
      </c>
      <c r="T71" s="391">
        <f t="shared" si="43"/>
        <v>-0.33333333333333337</v>
      </c>
      <c r="U71" s="118"/>
      <c r="Z71" s="119"/>
      <c r="AA71" s="72"/>
      <c r="AB71" s="72"/>
      <c r="AC71" s="72"/>
      <c r="AD71" s="72"/>
      <c r="AE71" s="72"/>
      <c r="AF71" s="19"/>
      <c r="AG71" s="19"/>
      <c r="AH71" s="19"/>
      <c r="AI71" s="19"/>
      <c r="AJ71" s="19"/>
      <c r="AK71" s="19"/>
      <c r="AL71" s="19"/>
      <c r="AN71" s="306"/>
      <c r="AQ71" s="409"/>
      <c r="AU71" s="340"/>
      <c r="AW71" s="409"/>
    </row>
    <row r="72" spans="1:49" ht="14.25">
      <c r="A72" s="539" t="s">
        <v>68</v>
      </c>
      <c r="B72" s="184" t="s">
        <v>154</v>
      </c>
      <c r="C72" s="388">
        <v>16500</v>
      </c>
      <c r="D72" s="388">
        <v>20500</v>
      </c>
      <c r="E72" s="389">
        <f t="shared" si="38"/>
        <v>-0.19512195121951215</v>
      </c>
      <c r="F72" s="388">
        <v>16000</v>
      </c>
      <c r="G72" s="366">
        <v>21500</v>
      </c>
      <c r="H72" s="389">
        <f t="shared" si="39"/>
        <v>-0.2558139534883721</v>
      </c>
      <c r="I72" s="388">
        <v>15000</v>
      </c>
      <c r="J72" s="366">
        <v>20500</v>
      </c>
      <c r="K72" s="389">
        <f t="shared" si="40"/>
        <v>-0.2682926829268293</v>
      </c>
      <c r="L72" s="388">
        <v>13500</v>
      </c>
      <c r="M72" s="366">
        <v>20500</v>
      </c>
      <c r="N72" s="389">
        <f t="shared" si="41"/>
        <v>-0.3414634146341463</v>
      </c>
      <c r="O72" s="388">
        <v>13500</v>
      </c>
      <c r="P72" s="366">
        <v>21000</v>
      </c>
      <c r="Q72" s="389">
        <f t="shared" si="42"/>
        <v>-0.3571428571428571</v>
      </c>
      <c r="R72" s="388">
        <v>13500</v>
      </c>
      <c r="S72" s="388">
        <v>21000</v>
      </c>
      <c r="T72" s="389">
        <f t="shared" si="43"/>
        <v>-0.3571428571428571</v>
      </c>
      <c r="U72" s="118"/>
      <c r="Z72" s="19"/>
      <c r="AA72" s="72"/>
      <c r="AB72" s="72"/>
      <c r="AC72" s="72"/>
      <c r="AD72" s="72"/>
      <c r="AE72" s="72"/>
      <c r="AF72" s="19"/>
      <c r="AG72" s="19"/>
      <c r="AH72" s="19"/>
      <c r="AI72" s="19"/>
      <c r="AJ72" s="19"/>
      <c r="AK72" s="19"/>
      <c r="AL72" s="19"/>
      <c r="AN72" s="306"/>
      <c r="AQ72" s="409"/>
      <c r="AU72" s="340"/>
      <c r="AW72" s="409"/>
    </row>
    <row r="73" spans="1:49" ht="14.25">
      <c r="A73" s="540"/>
      <c r="B73" s="185" t="s">
        <v>153</v>
      </c>
      <c r="C73" s="390">
        <v>18000</v>
      </c>
      <c r="D73" s="390">
        <v>21500</v>
      </c>
      <c r="E73" s="391">
        <f t="shared" si="38"/>
        <v>-0.16279069767441856</v>
      </c>
      <c r="F73" s="390">
        <v>16500</v>
      </c>
      <c r="G73" s="370">
        <v>22500</v>
      </c>
      <c r="H73" s="391">
        <f t="shared" si="39"/>
        <v>-0.2666666666666667</v>
      </c>
      <c r="I73" s="390">
        <v>16000</v>
      </c>
      <c r="J73" s="370">
        <v>22500</v>
      </c>
      <c r="K73" s="391">
        <f t="shared" si="40"/>
        <v>-0.28888888888888886</v>
      </c>
      <c r="L73" s="390">
        <v>15000</v>
      </c>
      <c r="M73" s="370">
        <v>22000</v>
      </c>
      <c r="N73" s="391">
        <f t="shared" si="41"/>
        <v>-0.31818181818181823</v>
      </c>
      <c r="O73" s="390">
        <v>15000</v>
      </c>
      <c r="P73" s="370">
        <v>22500</v>
      </c>
      <c r="Q73" s="391">
        <f t="shared" si="42"/>
        <v>-0.33333333333333337</v>
      </c>
      <c r="R73" s="390">
        <v>16000</v>
      </c>
      <c r="S73" s="390">
        <v>22500</v>
      </c>
      <c r="T73" s="391">
        <f t="shared" si="43"/>
        <v>-0.28888888888888886</v>
      </c>
      <c r="U73" s="118"/>
      <c r="Z73" s="119"/>
      <c r="AA73" s="72"/>
      <c r="AB73" s="72"/>
      <c r="AC73" s="72"/>
      <c r="AD73" s="72"/>
      <c r="AE73" s="72"/>
      <c r="AF73" s="19"/>
      <c r="AG73" s="19"/>
      <c r="AH73" s="19"/>
      <c r="AI73" s="19"/>
      <c r="AJ73" s="19"/>
      <c r="AK73" s="19"/>
      <c r="AL73" s="19"/>
      <c r="AN73" s="306"/>
      <c r="AQ73" s="409"/>
      <c r="AU73" s="340"/>
      <c r="AW73" s="409"/>
    </row>
    <row r="74" spans="1:49" ht="14.25">
      <c r="A74" s="539" t="s">
        <v>69</v>
      </c>
      <c r="B74" s="184" t="s">
        <v>154</v>
      </c>
      <c r="C74" s="388">
        <v>15000</v>
      </c>
      <c r="D74" s="388">
        <v>20000</v>
      </c>
      <c r="E74" s="389">
        <f t="shared" si="38"/>
        <v>-0.25</v>
      </c>
      <c r="F74" s="388">
        <v>14000</v>
      </c>
      <c r="G74" s="366">
        <v>20000</v>
      </c>
      <c r="H74" s="389">
        <f t="shared" si="39"/>
        <v>-0.30000000000000004</v>
      </c>
      <c r="I74" s="388">
        <v>13000</v>
      </c>
      <c r="J74" s="366">
        <v>19000</v>
      </c>
      <c r="K74" s="389">
        <f t="shared" si="40"/>
        <v>-0.3157894736842105</v>
      </c>
      <c r="L74" s="388">
        <v>13000</v>
      </c>
      <c r="M74" s="366">
        <v>19000</v>
      </c>
      <c r="N74" s="389">
        <f t="shared" si="41"/>
        <v>-0.3157894736842105</v>
      </c>
      <c r="O74" s="388">
        <v>13000</v>
      </c>
      <c r="P74" s="366">
        <v>19000</v>
      </c>
      <c r="Q74" s="389">
        <f t="shared" si="42"/>
        <v>-0.3157894736842105</v>
      </c>
      <c r="R74" s="388">
        <v>13000</v>
      </c>
      <c r="S74" s="388">
        <v>19000</v>
      </c>
      <c r="T74" s="389">
        <f t="shared" si="43"/>
        <v>-0.3157894736842105</v>
      </c>
      <c r="U74" s="118"/>
      <c r="Z74" s="19"/>
      <c r="AA74" s="72"/>
      <c r="AB74" s="72"/>
      <c r="AC74" s="72"/>
      <c r="AD74" s="72"/>
      <c r="AE74" s="72"/>
      <c r="AF74" s="19"/>
      <c r="AG74" s="19"/>
      <c r="AH74" s="19"/>
      <c r="AI74" s="19"/>
      <c r="AJ74" s="19"/>
      <c r="AK74" s="19"/>
      <c r="AL74" s="19"/>
      <c r="AN74" s="306"/>
      <c r="AQ74" s="409"/>
      <c r="AU74" s="340"/>
      <c r="AW74" s="409"/>
    </row>
    <row r="75" spans="1:49" ht="14.25">
      <c r="A75" s="540"/>
      <c r="B75" s="185" t="s">
        <v>153</v>
      </c>
      <c r="C75" s="390">
        <v>17000</v>
      </c>
      <c r="D75" s="390">
        <v>21000</v>
      </c>
      <c r="E75" s="391">
        <f t="shared" si="38"/>
        <v>-0.19047619047619047</v>
      </c>
      <c r="F75" s="390">
        <v>15000</v>
      </c>
      <c r="G75" s="370">
        <v>21000</v>
      </c>
      <c r="H75" s="391">
        <f t="shared" si="39"/>
        <v>-0.2857142857142857</v>
      </c>
      <c r="I75" s="390">
        <v>15000</v>
      </c>
      <c r="J75" s="370">
        <v>21000</v>
      </c>
      <c r="K75" s="391">
        <f t="shared" si="40"/>
        <v>-0.2857142857142857</v>
      </c>
      <c r="L75" s="390">
        <v>13000</v>
      </c>
      <c r="M75" s="370">
        <v>21000</v>
      </c>
      <c r="N75" s="391">
        <f t="shared" si="41"/>
        <v>-0.38095238095238093</v>
      </c>
      <c r="O75" s="390">
        <v>13000</v>
      </c>
      <c r="P75" s="370">
        <v>21000</v>
      </c>
      <c r="Q75" s="391">
        <f t="shared" si="42"/>
        <v>-0.38095238095238093</v>
      </c>
      <c r="R75" s="390">
        <v>13000</v>
      </c>
      <c r="S75" s="390">
        <v>21000</v>
      </c>
      <c r="T75" s="391">
        <f t="shared" si="43"/>
        <v>-0.38095238095238093</v>
      </c>
      <c r="U75" s="118"/>
      <c r="Z75" s="119"/>
      <c r="AA75" s="72"/>
      <c r="AB75" s="72"/>
      <c r="AC75" s="72"/>
      <c r="AD75" s="72"/>
      <c r="AE75" s="72"/>
      <c r="AF75" s="19"/>
      <c r="AG75" s="19"/>
      <c r="AH75" s="19"/>
      <c r="AI75" s="19"/>
      <c r="AJ75" s="19"/>
      <c r="AK75" s="19"/>
      <c r="AL75" s="19"/>
      <c r="AN75" s="306"/>
      <c r="AQ75" s="409"/>
      <c r="AU75" s="340"/>
      <c r="AW75" s="409"/>
    </row>
    <row r="76" spans="1:49" ht="12.75" customHeight="1">
      <c r="A76" s="344" t="s">
        <v>70</v>
      </c>
      <c r="B76" s="184" t="s">
        <v>154</v>
      </c>
      <c r="C76" s="388">
        <v>11000</v>
      </c>
      <c r="D76" s="388">
        <v>14000</v>
      </c>
      <c r="E76" s="389">
        <f t="shared" si="38"/>
        <v>-0.2142857142857143</v>
      </c>
      <c r="F76" s="388">
        <v>10000</v>
      </c>
      <c r="G76" s="366">
        <v>14000</v>
      </c>
      <c r="H76" s="389">
        <f t="shared" si="39"/>
        <v>-0.2857142857142857</v>
      </c>
      <c r="I76" s="388">
        <v>10000</v>
      </c>
      <c r="J76" s="366">
        <v>14000</v>
      </c>
      <c r="K76" s="389">
        <f t="shared" si="40"/>
        <v>-0.2857142857142857</v>
      </c>
      <c r="L76" s="388">
        <v>9000</v>
      </c>
      <c r="M76" s="366">
        <v>13000</v>
      </c>
      <c r="N76" s="389">
        <f t="shared" si="41"/>
        <v>-0.3076923076923077</v>
      </c>
      <c r="O76" s="388">
        <v>9000</v>
      </c>
      <c r="P76" s="366">
        <v>13000</v>
      </c>
      <c r="Q76" s="389">
        <f t="shared" si="42"/>
        <v>-0.3076923076923077</v>
      </c>
      <c r="R76" s="388">
        <v>9000</v>
      </c>
      <c r="S76" s="388">
        <v>12000</v>
      </c>
      <c r="T76" s="389">
        <f t="shared" si="43"/>
        <v>-0.25</v>
      </c>
      <c r="U76" s="118"/>
      <c r="Z76" s="19"/>
      <c r="AA76" s="72"/>
      <c r="AB76" s="72"/>
      <c r="AC76" s="72"/>
      <c r="AD76" s="72"/>
      <c r="AE76" s="72"/>
      <c r="AF76" s="19"/>
      <c r="AG76" s="19"/>
      <c r="AH76" s="19"/>
      <c r="AI76" s="19"/>
      <c r="AJ76" s="19"/>
      <c r="AK76" s="19"/>
      <c r="AL76" s="19"/>
      <c r="AN76" s="306"/>
      <c r="AQ76" s="409"/>
      <c r="AU76" s="340"/>
      <c r="AW76" s="409"/>
    </row>
    <row r="77" spans="1:49" ht="14.25">
      <c r="A77" s="344" t="s">
        <v>54</v>
      </c>
      <c r="B77" s="187" t="s">
        <v>154</v>
      </c>
      <c r="C77" s="393">
        <v>8000</v>
      </c>
      <c r="D77" s="393">
        <v>10000</v>
      </c>
      <c r="E77" s="394">
        <f t="shared" si="38"/>
        <v>-0.19999999999999996</v>
      </c>
      <c r="F77" s="393">
        <v>8000</v>
      </c>
      <c r="G77" s="380">
        <v>11500</v>
      </c>
      <c r="H77" s="394">
        <f t="shared" si="39"/>
        <v>-0.30434782608695654</v>
      </c>
      <c r="I77" s="393">
        <v>8000</v>
      </c>
      <c r="J77" s="380">
        <v>11000</v>
      </c>
      <c r="K77" s="394">
        <f t="shared" si="40"/>
        <v>-0.2727272727272727</v>
      </c>
      <c r="L77" s="393">
        <v>7500</v>
      </c>
      <c r="M77" s="380">
        <v>11000</v>
      </c>
      <c r="N77" s="394">
        <f t="shared" si="41"/>
        <v>-0.31818181818181823</v>
      </c>
      <c r="O77" s="393">
        <v>7500</v>
      </c>
      <c r="P77" s="380">
        <v>10000</v>
      </c>
      <c r="Q77" s="394">
        <f t="shared" si="42"/>
        <v>-0.25</v>
      </c>
      <c r="R77" s="393">
        <v>7000</v>
      </c>
      <c r="S77" s="393">
        <v>9000</v>
      </c>
      <c r="T77" s="394">
        <f t="shared" si="43"/>
        <v>-0.2222222222222222</v>
      </c>
      <c r="U77" s="118"/>
      <c r="Z77" s="119"/>
      <c r="AA77" s="72"/>
      <c r="AB77" s="72"/>
      <c r="AC77" s="72"/>
      <c r="AD77" s="72"/>
      <c r="AE77" s="72"/>
      <c r="AF77" s="19"/>
      <c r="AG77" s="19"/>
      <c r="AH77" s="19"/>
      <c r="AI77" s="19"/>
      <c r="AJ77" s="19"/>
      <c r="AK77" s="19"/>
      <c r="AL77" s="19"/>
      <c r="AN77" s="306"/>
      <c r="AQ77" s="409"/>
      <c r="AU77" s="340"/>
      <c r="AW77" s="409"/>
    </row>
    <row r="78" spans="1:49" ht="15">
      <c r="A78" s="188" t="s">
        <v>156</v>
      </c>
      <c r="B78" s="189"/>
      <c r="C78" s="395"/>
      <c r="D78" s="395"/>
      <c r="E78" s="384"/>
      <c r="F78" s="395"/>
      <c r="G78" s="385"/>
      <c r="H78" s="384"/>
      <c r="I78" s="395"/>
      <c r="J78" s="385"/>
      <c r="K78" s="384"/>
      <c r="L78" s="395"/>
      <c r="M78" s="385"/>
      <c r="N78" s="384"/>
      <c r="O78" s="395"/>
      <c r="P78" s="385"/>
      <c r="Q78" s="384"/>
      <c r="R78" s="395"/>
      <c r="S78" s="385"/>
      <c r="T78" s="384"/>
      <c r="U78" s="118"/>
      <c r="Z78" s="19"/>
      <c r="AA78" s="72"/>
      <c r="AB78" s="72"/>
      <c r="AC78" s="72"/>
      <c r="AD78" s="72"/>
      <c r="AE78" s="72"/>
      <c r="AF78" s="19"/>
      <c r="AG78" s="19"/>
      <c r="AH78" s="19"/>
      <c r="AI78" s="19"/>
      <c r="AJ78" s="19"/>
      <c r="AK78" s="19"/>
      <c r="AL78" s="19"/>
      <c r="AN78" s="306"/>
      <c r="AQ78" s="409"/>
      <c r="AU78" s="340"/>
      <c r="AW78" s="409"/>
    </row>
    <row r="79" spans="1:49" ht="14.25">
      <c r="A79" s="539" t="s">
        <v>71</v>
      </c>
      <c r="B79" s="184" t="s">
        <v>154</v>
      </c>
      <c r="C79" s="388">
        <v>14000</v>
      </c>
      <c r="D79" s="388">
        <v>19000</v>
      </c>
      <c r="E79" s="389">
        <f aca="true" t="shared" si="44" ref="E79:E86">C79/D79-1</f>
        <v>-0.26315789473684215</v>
      </c>
      <c r="F79" s="388">
        <v>13500</v>
      </c>
      <c r="G79" s="366">
        <v>19500</v>
      </c>
      <c r="H79" s="389">
        <f aca="true" t="shared" si="45" ref="H79:H86">F79/G79-1</f>
        <v>-0.3076923076923077</v>
      </c>
      <c r="I79" s="388">
        <v>13000</v>
      </c>
      <c r="J79" s="366">
        <v>18000</v>
      </c>
      <c r="K79" s="389">
        <f aca="true" t="shared" si="46" ref="K79:K86">I79/J79-1</f>
        <v>-0.2777777777777778</v>
      </c>
      <c r="L79" s="388">
        <v>12500</v>
      </c>
      <c r="M79" s="366">
        <v>19000</v>
      </c>
      <c r="N79" s="389">
        <f aca="true" t="shared" si="47" ref="N79:N86">L79/M79-1</f>
        <v>-0.3421052631578947</v>
      </c>
      <c r="O79" s="388">
        <v>13000</v>
      </c>
      <c r="P79" s="366">
        <v>18000</v>
      </c>
      <c r="Q79" s="389">
        <f aca="true" t="shared" si="48" ref="Q79:Q86">O79/P79-1</f>
        <v>-0.2777777777777778</v>
      </c>
      <c r="R79" s="388">
        <v>13000</v>
      </c>
      <c r="S79" s="388">
        <v>18000</v>
      </c>
      <c r="T79" s="389">
        <f aca="true" t="shared" si="49" ref="T79:T86">R79/S79-1</f>
        <v>-0.2777777777777778</v>
      </c>
      <c r="U79" s="118"/>
      <c r="Z79" s="72"/>
      <c r="AA79" s="72"/>
      <c r="AB79" s="72"/>
      <c r="AC79" s="72"/>
      <c r="AD79" s="72"/>
      <c r="AE79" s="72"/>
      <c r="AF79" s="19"/>
      <c r="AG79" s="19"/>
      <c r="AH79" s="19"/>
      <c r="AI79" s="19"/>
      <c r="AJ79" s="19"/>
      <c r="AK79" s="19"/>
      <c r="AL79" s="19"/>
      <c r="AM79" s="19"/>
      <c r="AN79" s="306"/>
      <c r="AP79" s="264"/>
      <c r="AQ79" s="409"/>
      <c r="AT79" s="340"/>
      <c r="AU79" s="340"/>
      <c r="AW79" s="409"/>
    </row>
    <row r="80" spans="1:49" ht="14.25">
      <c r="A80" s="540"/>
      <c r="B80" s="185" t="s">
        <v>153</v>
      </c>
      <c r="C80" s="390">
        <v>15500</v>
      </c>
      <c r="D80" s="390">
        <v>21000</v>
      </c>
      <c r="E80" s="391">
        <f t="shared" si="44"/>
        <v>-0.26190476190476186</v>
      </c>
      <c r="F80" s="390">
        <v>16000</v>
      </c>
      <c r="G80" s="370">
        <v>22000</v>
      </c>
      <c r="H80" s="391">
        <f t="shared" si="45"/>
        <v>-0.2727272727272727</v>
      </c>
      <c r="I80" s="390">
        <v>15000</v>
      </c>
      <c r="J80" s="370">
        <v>22000</v>
      </c>
      <c r="K80" s="391">
        <f t="shared" si="46"/>
        <v>-0.31818181818181823</v>
      </c>
      <c r="L80" s="390">
        <v>14500</v>
      </c>
      <c r="M80" s="370">
        <v>20000</v>
      </c>
      <c r="N80" s="391">
        <f t="shared" si="47"/>
        <v>-0.275</v>
      </c>
      <c r="O80" s="390">
        <v>13500</v>
      </c>
      <c r="P80" s="370">
        <v>20000</v>
      </c>
      <c r="Q80" s="391">
        <f t="shared" si="48"/>
        <v>-0.32499999999999996</v>
      </c>
      <c r="R80" s="390">
        <v>14500</v>
      </c>
      <c r="S80" s="390">
        <v>20000</v>
      </c>
      <c r="T80" s="391">
        <f t="shared" si="49"/>
        <v>-0.275</v>
      </c>
      <c r="U80" s="118"/>
      <c r="Z80" s="19"/>
      <c r="AA80" s="72"/>
      <c r="AB80" s="72"/>
      <c r="AC80" s="72"/>
      <c r="AD80" s="72"/>
      <c r="AE80" s="72"/>
      <c r="AF80" s="19"/>
      <c r="AG80" s="19"/>
      <c r="AH80" s="19"/>
      <c r="AI80" s="19"/>
      <c r="AJ80" s="19"/>
      <c r="AK80" s="19"/>
      <c r="AL80" s="19"/>
      <c r="AM80" s="19"/>
      <c r="AN80" s="306"/>
      <c r="AP80" s="264"/>
      <c r="AQ80" s="409"/>
      <c r="AT80" s="340"/>
      <c r="AU80" s="340"/>
      <c r="AW80" s="409"/>
    </row>
    <row r="81" spans="1:49" ht="14.25">
      <c r="A81" s="539" t="s">
        <v>72</v>
      </c>
      <c r="B81" s="184" t="s">
        <v>154</v>
      </c>
      <c r="C81" s="388">
        <v>16000</v>
      </c>
      <c r="D81" s="388">
        <v>22000</v>
      </c>
      <c r="E81" s="389">
        <f t="shared" si="44"/>
        <v>-0.2727272727272727</v>
      </c>
      <c r="F81" s="388">
        <v>16000</v>
      </c>
      <c r="G81" s="366">
        <v>22000</v>
      </c>
      <c r="H81" s="389">
        <f t="shared" si="45"/>
        <v>-0.2727272727272727</v>
      </c>
      <c r="I81" s="388">
        <v>15000</v>
      </c>
      <c r="J81" s="366">
        <v>19500</v>
      </c>
      <c r="K81" s="389">
        <f t="shared" si="46"/>
        <v>-0.23076923076923073</v>
      </c>
      <c r="L81" s="388">
        <v>15000</v>
      </c>
      <c r="M81" s="366">
        <v>22000</v>
      </c>
      <c r="N81" s="389">
        <f t="shared" si="47"/>
        <v>-0.31818181818181823</v>
      </c>
      <c r="O81" s="388">
        <v>15000</v>
      </c>
      <c r="P81" s="366">
        <v>21000</v>
      </c>
      <c r="Q81" s="389">
        <f t="shared" si="48"/>
        <v>-0.2857142857142857</v>
      </c>
      <c r="R81" s="388">
        <v>15000</v>
      </c>
      <c r="S81" s="388">
        <v>21000</v>
      </c>
      <c r="T81" s="389">
        <f t="shared" si="49"/>
        <v>-0.2857142857142857</v>
      </c>
      <c r="U81" s="118"/>
      <c r="Z81" s="119"/>
      <c r="AA81" s="72"/>
      <c r="AB81" s="72"/>
      <c r="AC81" s="72"/>
      <c r="AD81" s="72"/>
      <c r="AE81" s="72"/>
      <c r="AF81" s="19"/>
      <c r="AG81" s="19"/>
      <c r="AH81" s="19"/>
      <c r="AI81" s="19"/>
      <c r="AJ81" s="19"/>
      <c r="AK81" s="19"/>
      <c r="AL81" s="19"/>
      <c r="AM81" s="19"/>
      <c r="AN81" s="306"/>
      <c r="AP81" s="264"/>
      <c r="AQ81" s="315"/>
      <c r="AT81" s="340"/>
      <c r="AU81" s="340"/>
      <c r="AW81" s="409"/>
    </row>
    <row r="82" spans="1:49" ht="14.25">
      <c r="A82" s="540"/>
      <c r="B82" s="185" t="s">
        <v>153</v>
      </c>
      <c r="C82" s="390">
        <v>17500</v>
      </c>
      <c r="D82" s="390">
        <v>22000</v>
      </c>
      <c r="E82" s="391">
        <f t="shared" si="44"/>
        <v>-0.20454545454545459</v>
      </c>
      <c r="F82" s="390">
        <v>17000</v>
      </c>
      <c r="G82" s="370">
        <v>22000</v>
      </c>
      <c r="H82" s="391">
        <f t="shared" si="45"/>
        <v>-0.2272727272727273</v>
      </c>
      <c r="I82" s="390">
        <v>16000</v>
      </c>
      <c r="J82" s="370">
        <v>22000</v>
      </c>
      <c r="K82" s="391">
        <f t="shared" si="46"/>
        <v>-0.2727272727272727</v>
      </c>
      <c r="L82" s="390">
        <v>15000</v>
      </c>
      <c r="M82" s="370">
        <v>22000</v>
      </c>
      <c r="N82" s="391">
        <f t="shared" si="47"/>
        <v>-0.31818181818181823</v>
      </c>
      <c r="O82" s="390">
        <v>16500</v>
      </c>
      <c r="P82" s="370">
        <v>23000</v>
      </c>
      <c r="Q82" s="391">
        <f t="shared" si="48"/>
        <v>-0.28260869565217395</v>
      </c>
      <c r="R82" s="390">
        <v>16500</v>
      </c>
      <c r="S82" s="390">
        <v>23000</v>
      </c>
      <c r="T82" s="391">
        <f t="shared" si="49"/>
        <v>-0.28260869565217395</v>
      </c>
      <c r="U82" s="118"/>
      <c r="Z82" s="19"/>
      <c r="AA82" s="72"/>
      <c r="AB82" s="72"/>
      <c r="AC82" s="72"/>
      <c r="AD82" s="72"/>
      <c r="AE82" s="72"/>
      <c r="AF82" s="19"/>
      <c r="AG82" s="19"/>
      <c r="AH82" s="19"/>
      <c r="AI82" s="19"/>
      <c r="AJ82" s="19"/>
      <c r="AK82" s="19"/>
      <c r="AL82" s="19"/>
      <c r="AM82" s="19"/>
      <c r="AN82" s="306"/>
      <c r="AP82" s="264"/>
      <c r="AQ82" s="315"/>
      <c r="AT82" s="340"/>
      <c r="AU82" s="340"/>
      <c r="AW82" s="409"/>
    </row>
    <row r="83" spans="1:49" ht="14.25">
      <c r="A83" s="539" t="s">
        <v>55</v>
      </c>
      <c r="B83" s="184" t="s">
        <v>154</v>
      </c>
      <c r="C83" s="388">
        <v>11000</v>
      </c>
      <c r="D83" s="388">
        <v>12000</v>
      </c>
      <c r="E83" s="389">
        <f t="shared" si="44"/>
        <v>-0.08333333333333337</v>
      </c>
      <c r="F83" s="388">
        <v>11000</v>
      </c>
      <c r="G83" s="366">
        <v>12500</v>
      </c>
      <c r="H83" s="389">
        <f t="shared" si="45"/>
        <v>-0.12</v>
      </c>
      <c r="I83" s="388">
        <v>11000</v>
      </c>
      <c r="J83" s="366">
        <v>12500</v>
      </c>
      <c r="K83" s="389">
        <f t="shared" si="46"/>
        <v>-0.12</v>
      </c>
      <c r="L83" s="388">
        <v>11000</v>
      </c>
      <c r="M83" s="366">
        <v>12500</v>
      </c>
      <c r="N83" s="389">
        <f t="shared" si="47"/>
        <v>-0.12</v>
      </c>
      <c r="O83" s="388">
        <v>11000</v>
      </c>
      <c r="P83" s="366">
        <v>12500</v>
      </c>
      <c r="Q83" s="389">
        <f t="shared" si="48"/>
        <v>-0.12</v>
      </c>
      <c r="R83" s="388">
        <v>11000</v>
      </c>
      <c r="S83" s="388">
        <v>12000</v>
      </c>
      <c r="T83" s="389">
        <f t="shared" si="49"/>
        <v>-0.08333333333333337</v>
      </c>
      <c r="U83" s="118"/>
      <c r="Z83" s="119"/>
      <c r="AA83" s="72"/>
      <c r="AB83" s="66"/>
      <c r="AC83" s="66"/>
      <c r="AD83" s="66"/>
      <c r="AE83" s="66"/>
      <c r="AN83" s="306"/>
      <c r="AP83" s="264"/>
      <c r="AQ83" s="315"/>
      <c r="AT83" s="340"/>
      <c r="AU83" s="340"/>
      <c r="AW83" s="409"/>
    </row>
    <row r="84" spans="1:49" ht="14.25">
      <c r="A84" s="540"/>
      <c r="B84" s="185" t="s">
        <v>153</v>
      </c>
      <c r="C84" s="390">
        <v>13500</v>
      </c>
      <c r="D84" s="390">
        <v>13500</v>
      </c>
      <c r="E84" s="391">
        <f t="shared" si="44"/>
        <v>0</v>
      </c>
      <c r="F84" s="390">
        <v>13000</v>
      </c>
      <c r="G84" s="370">
        <v>14000</v>
      </c>
      <c r="H84" s="391">
        <f t="shared" si="45"/>
        <v>-0.0714285714285714</v>
      </c>
      <c r="I84" s="390">
        <v>13000</v>
      </c>
      <c r="J84" s="370">
        <v>14000</v>
      </c>
      <c r="K84" s="391">
        <f t="shared" si="46"/>
        <v>-0.0714285714285714</v>
      </c>
      <c r="L84" s="390">
        <v>13000</v>
      </c>
      <c r="M84" s="370">
        <v>14000</v>
      </c>
      <c r="N84" s="391">
        <f t="shared" si="47"/>
        <v>-0.0714285714285714</v>
      </c>
      <c r="O84" s="390">
        <v>13000</v>
      </c>
      <c r="P84" s="370">
        <v>14000</v>
      </c>
      <c r="Q84" s="391">
        <f t="shared" si="48"/>
        <v>-0.0714285714285714</v>
      </c>
      <c r="R84" s="390">
        <v>13000</v>
      </c>
      <c r="S84" s="390">
        <v>13500</v>
      </c>
      <c r="T84" s="391">
        <f t="shared" si="49"/>
        <v>-0.03703703703703709</v>
      </c>
      <c r="U84" s="118"/>
      <c r="Z84" s="19"/>
      <c r="AA84" s="72"/>
      <c r="AB84" s="66"/>
      <c r="AC84" s="66"/>
      <c r="AD84" s="66"/>
      <c r="AE84" s="66"/>
      <c r="AN84" s="306"/>
      <c r="AP84" s="264"/>
      <c r="AQ84" s="315"/>
      <c r="AT84" s="340"/>
      <c r="AU84" s="340"/>
      <c r="AW84" s="409"/>
    </row>
    <row r="85" spans="1:49" ht="14.25">
      <c r="A85" s="344" t="s">
        <v>73</v>
      </c>
      <c r="B85" s="184" t="s">
        <v>154</v>
      </c>
      <c r="C85" s="388">
        <v>9000</v>
      </c>
      <c r="D85" s="388">
        <v>11000</v>
      </c>
      <c r="E85" s="389">
        <f t="shared" si="44"/>
        <v>-0.18181818181818177</v>
      </c>
      <c r="F85" s="388">
        <v>9000</v>
      </c>
      <c r="G85" s="366">
        <v>11000</v>
      </c>
      <c r="H85" s="389">
        <f t="shared" si="45"/>
        <v>-0.18181818181818177</v>
      </c>
      <c r="I85" s="388">
        <v>9000</v>
      </c>
      <c r="J85" s="366">
        <v>11000</v>
      </c>
      <c r="K85" s="389">
        <f t="shared" si="46"/>
        <v>-0.18181818181818177</v>
      </c>
      <c r="L85" s="388">
        <v>9000</v>
      </c>
      <c r="M85" s="366">
        <v>11000</v>
      </c>
      <c r="N85" s="389">
        <f t="shared" si="47"/>
        <v>-0.18181818181818177</v>
      </c>
      <c r="O85" s="388">
        <v>8500</v>
      </c>
      <c r="P85" s="366">
        <v>11000</v>
      </c>
      <c r="Q85" s="389">
        <f t="shared" si="48"/>
        <v>-0.2272727272727273</v>
      </c>
      <c r="R85" s="388">
        <v>9000</v>
      </c>
      <c r="S85" s="388">
        <v>11000</v>
      </c>
      <c r="T85" s="389">
        <f t="shared" si="49"/>
        <v>-0.18181818181818177</v>
      </c>
      <c r="U85" s="118"/>
      <c r="Z85" s="119"/>
      <c r="AA85" s="72"/>
      <c r="AB85" s="66"/>
      <c r="AC85" s="66"/>
      <c r="AD85" s="66"/>
      <c r="AE85" s="66"/>
      <c r="AQ85" s="315"/>
      <c r="AU85" s="340"/>
      <c r="AW85" s="409"/>
    </row>
    <row r="86" spans="1:49" ht="14.25">
      <c r="A86" s="192" t="s">
        <v>66</v>
      </c>
      <c r="B86" s="187" t="s">
        <v>154</v>
      </c>
      <c r="C86" s="393">
        <v>9000</v>
      </c>
      <c r="D86" s="393">
        <v>11000</v>
      </c>
      <c r="E86" s="394">
        <f t="shared" si="44"/>
        <v>-0.18181818181818177</v>
      </c>
      <c r="F86" s="393">
        <v>9000</v>
      </c>
      <c r="G86" s="380">
        <v>11000</v>
      </c>
      <c r="H86" s="394">
        <f t="shared" si="45"/>
        <v>-0.18181818181818177</v>
      </c>
      <c r="I86" s="393">
        <v>9000</v>
      </c>
      <c r="J86" s="380">
        <v>11000</v>
      </c>
      <c r="K86" s="394">
        <f t="shared" si="46"/>
        <v>-0.18181818181818177</v>
      </c>
      <c r="L86" s="393">
        <v>9000</v>
      </c>
      <c r="M86" s="380">
        <v>11000</v>
      </c>
      <c r="N86" s="394">
        <f t="shared" si="47"/>
        <v>-0.18181818181818177</v>
      </c>
      <c r="O86" s="393">
        <v>10500</v>
      </c>
      <c r="P86" s="380">
        <v>11000</v>
      </c>
      <c r="Q86" s="394">
        <f t="shared" si="48"/>
        <v>-0.045454545454545414</v>
      </c>
      <c r="R86" s="393">
        <v>11000</v>
      </c>
      <c r="S86" s="393">
        <v>11000</v>
      </c>
      <c r="T86" s="394">
        <f t="shared" si="49"/>
        <v>0</v>
      </c>
      <c r="U86" s="118"/>
      <c r="Z86" s="19"/>
      <c r="AA86" s="19"/>
      <c r="AQ86" s="315"/>
      <c r="AU86" s="340"/>
      <c r="AW86" s="409"/>
    </row>
    <row r="87" spans="1:49" ht="12.75">
      <c r="A87" s="524" t="s">
        <v>311</v>
      </c>
      <c r="B87" s="524"/>
      <c r="C87" s="524"/>
      <c r="D87" s="524"/>
      <c r="E87" s="524"/>
      <c r="F87" s="524"/>
      <c r="G87" s="524"/>
      <c r="H87" s="524"/>
      <c r="I87" s="524"/>
      <c r="J87" s="524"/>
      <c r="K87" s="524"/>
      <c r="L87" s="524"/>
      <c r="M87" s="524"/>
      <c r="N87" s="524"/>
      <c r="O87" s="524"/>
      <c r="R87" s="416"/>
      <c r="U87" s="118"/>
      <c r="Z87" s="119"/>
      <c r="AA87" s="19"/>
      <c r="AQ87" s="315"/>
      <c r="AU87" s="340"/>
      <c r="AW87" s="409"/>
    </row>
    <row r="88" spans="18:49" ht="12.75">
      <c r="R88" s="416"/>
      <c r="S88" s="416"/>
      <c r="U88" s="118"/>
      <c r="Z88" s="19"/>
      <c r="AA88" s="19"/>
      <c r="AQ88" s="315"/>
      <c r="AU88" s="340"/>
      <c r="AW88" s="409"/>
    </row>
    <row r="89" spans="18:49" ht="12.75">
      <c r="R89" s="416"/>
      <c r="U89" s="118"/>
      <c r="Z89" s="119"/>
      <c r="AA89" s="19"/>
      <c r="AQ89" s="315"/>
      <c r="AU89" s="340"/>
      <c r="AW89" s="409"/>
    </row>
    <row r="90" spans="18:47" ht="12.75">
      <c r="R90" s="416"/>
      <c r="T90" s="457"/>
      <c r="U90" s="457"/>
      <c r="Z90" s="19"/>
      <c r="AA90" s="19"/>
      <c r="AU90" s="340"/>
    </row>
    <row r="91" spans="18:21" ht="12.75">
      <c r="R91" s="416"/>
      <c r="U91" s="457"/>
    </row>
    <row r="92" spans="18:21" ht="12.75">
      <c r="R92" s="416"/>
      <c r="S92" s="416"/>
      <c r="U92" s="457"/>
    </row>
    <row r="93" spans="18:21" ht="12.75">
      <c r="R93" s="416"/>
      <c r="S93" s="416"/>
      <c r="U93" s="118"/>
    </row>
    <row r="94" spans="18:21" ht="12.75">
      <c r="R94" s="416"/>
      <c r="S94" s="416"/>
      <c r="U94" s="118"/>
    </row>
    <row r="95" spans="18:21" ht="12.75">
      <c r="R95" s="416"/>
      <c r="S95" s="416"/>
      <c r="U95" s="118"/>
    </row>
    <row r="96" spans="18:21" ht="12.75">
      <c r="R96" s="416"/>
      <c r="S96" s="416"/>
      <c r="U96" s="118"/>
    </row>
    <row r="97" spans="18:21" ht="12.75">
      <c r="R97" s="416"/>
      <c r="S97" s="416"/>
      <c r="U97" s="118"/>
    </row>
    <row r="98" spans="18:21" ht="12.75">
      <c r="R98" s="416"/>
      <c r="S98" s="416"/>
      <c r="U98" s="118"/>
    </row>
    <row r="99" spans="18:21" ht="12.75">
      <c r="R99" s="416"/>
      <c r="S99" s="416"/>
      <c r="U99" s="118"/>
    </row>
    <row r="100" spans="18:21" ht="12.75">
      <c r="R100" s="416"/>
      <c r="S100" s="416"/>
      <c r="U100" s="118"/>
    </row>
    <row r="101" spans="18:21" ht="12.75">
      <c r="R101" s="416"/>
      <c r="S101" s="416"/>
      <c r="U101" s="118"/>
    </row>
    <row r="102" spans="18:21" ht="12.75">
      <c r="R102" s="416"/>
      <c r="S102" s="416"/>
      <c r="U102" s="118"/>
    </row>
    <row r="103" spans="18:21" ht="12.75">
      <c r="R103" s="416"/>
      <c r="S103" s="416"/>
      <c r="U103" s="118"/>
    </row>
    <row r="104" spans="18:21" ht="12.75">
      <c r="R104" s="416"/>
      <c r="S104" s="416"/>
      <c r="U104" s="118"/>
    </row>
    <row r="105" spans="18:21" ht="12.75">
      <c r="R105" s="416"/>
      <c r="S105" s="416"/>
      <c r="U105" s="118"/>
    </row>
    <row r="106" spans="18:21" ht="12.75">
      <c r="R106" s="416"/>
      <c r="S106" s="416"/>
      <c r="U106" s="118"/>
    </row>
    <row r="107" spans="18:21" ht="12.75">
      <c r="R107" s="416"/>
      <c r="S107" s="416"/>
      <c r="U107" s="118"/>
    </row>
    <row r="108" spans="18:21" ht="12.75">
      <c r="R108" s="416"/>
      <c r="S108" s="416"/>
      <c r="T108" s="457"/>
      <c r="U108" s="118"/>
    </row>
    <row r="109" spans="18:20" ht="12.75">
      <c r="R109" s="416"/>
      <c r="S109" s="416"/>
      <c r="T109" s="457"/>
    </row>
    <row r="110" spans="19:20" ht="12.75">
      <c r="S110" s="416"/>
      <c r="T110" s="457"/>
    </row>
    <row r="111" spans="19:20" ht="12.75">
      <c r="S111" s="416"/>
      <c r="T111" s="457"/>
    </row>
  </sheetData>
  <sheetProtection/>
  <mergeCells count="63">
    <mergeCell ref="A83:A84"/>
    <mergeCell ref="L63:N63"/>
    <mergeCell ref="A79:A80"/>
    <mergeCell ref="F63:H63"/>
    <mergeCell ref="A81:A82"/>
    <mergeCell ref="R63:T63"/>
    <mergeCell ref="A87:O87"/>
    <mergeCell ref="A66:A67"/>
    <mergeCell ref="A68:A69"/>
    <mergeCell ref="A70:A71"/>
    <mergeCell ref="A72:A73"/>
    <mergeCell ref="A74:A75"/>
    <mergeCell ref="A50:A51"/>
    <mergeCell ref="C63:E63"/>
    <mergeCell ref="A52:A53"/>
    <mergeCell ref="A54:A55"/>
    <mergeCell ref="A39:A40"/>
    <mergeCell ref="A58:O58"/>
    <mergeCell ref="A41:A42"/>
    <mergeCell ref="O63:Q63"/>
    <mergeCell ref="A37:A38"/>
    <mergeCell ref="A15:A16"/>
    <mergeCell ref="I63:K63"/>
    <mergeCell ref="A43:A44"/>
    <mergeCell ref="A11:A12"/>
    <mergeCell ref="A13:A14"/>
    <mergeCell ref="A45:A46"/>
    <mergeCell ref="A18:A19"/>
    <mergeCell ref="A20:A21"/>
    <mergeCell ref="C34:E34"/>
    <mergeCell ref="I34:K34"/>
    <mergeCell ref="O2:Q2"/>
    <mergeCell ref="AJ34:AL34"/>
    <mergeCell ref="X34:Z34"/>
    <mergeCell ref="R34:T34"/>
    <mergeCell ref="U34:W34"/>
    <mergeCell ref="A26:A27"/>
    <mergeCell ref="C2:E2"/>
    <mergeCell ref="A22:A23"/>
    <mergeCell ref="A5:A6"/>
    <mergeCell ref="V2:X2"/>
    <mergeCell ref="L2:N2"/>
    <mergeCell ref="A7:A8"/>
    <mergeCell ref="AD34:AF34"/>
    <mergeCell ref="A2:A3"/>
    <mergeCell ref="O34:Q34"/>
    <mergeCell ref="F2:H2"/>
    <mergeCell ref="B2:B3"/>
    <mergeCell ref="I2:K2"/>
    <mergeCell ref="AB2:AD2"/>
    <mergeCell ref="L34:N34"/>
    <mergeCell ref="F34:H34"/>
    <mergeCell ref="A24:A25"/>
    <mergeCell ref="S1:AD1"/>
    <mergeCell ref="A61:Q61"/>
    <mergeCell ref="A33:AL33"/>
    <mergeCell ref="A28:O28"/>
    <mergeCell ref="A9:A10"/>
    <mergeCell ref="S2:U2"/>
    <mergeCell ref="Y2:AA2"/>
    <mergeCell ref="A1:Q1"/>
    <mergeCell ref="AG34:AI34"/>
    <mergeCell ref="AA34:AC34"/>
  </mergeCells>
  <printOptions horizontalCentered="1"/>
  <pageMargins left="0.7086614173228347" right="0.7086614173228347" top="0.7480314960629921" bottom="0.7480314960629921" header="0.31496062992125984" footer="0.31496062992125984"/>
  <pageSetup fitToHeight="1" fitToWidth="1" orientation="landscape" scale="42"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25">
      <selection activeCell="H54" sqref="H54"/>
    </sheetView>
  </sheetViews>
  <sheetFormatPr defaultColWidth="11.00390625" defaultRowHeight="14.25"/>
  <cols>
    <col min="1" max="4" width="26.50390625" style="26" customWidth="1"/>
    <col min="5" max="5" width="1.00390625" style="26" customWidth="1"/>
    <col min="6" max="10" width="8.125" style="26" customWidth="1"/>
    <col min="11" max="11" width="11.00390625" style="26" customWidth="1"/>
    <col min="12" max="16384" width="11.00390625" style="26" customWidth="1"/>
  </cols>
  <sheetData>
    <row r="3" spans="1:10" ht="23.25" customHeight="1">
      <c r="A3" s="17"/>
      <c r="B3" s="17"/>
      <c r="C3" s="17"/>
      <c r="D3" s="17"/>
      <c r="E3" s="17"/>
      <c r="F3" s="17"/>
      <c r="G3" s="17"/>
      <c r="H3" s="17"/>
      <c r="I3" s="17"/>
      <c r="J3" s="17"/>
    </row>
    <row r="4" spans="1:10" ht="14.25">
      <c r="A4" s="24"/>
      <c r="B4" s="24"/>
      <c r="C4" s="24"/>
      <c r="D4" s="24"/>
      <c r="E4" s="24"/>
      <c r="F4" s="24"/>
      <c r="G4" s="24"/>
      <c r="H4" s="24"/>
      <c r="I4" s="24"/>
      <c r="J4" s="24"/>
    </row>
    <row r="5" spans="1:10" ht="15" customHeight="1">
      <c r="A5" s="23"/>
      <c r="B5" s="23"/>
      <c r="C5" s="23"/>
      <c r="D5" s="23"/>
      <c r="E5" s="23"/>
      <c r="F5" s="23"/>
      <c r="G5" s="23"/>
      <c r="H5" s="23"/>
      <c r="I5" s="23"/>
      <c r="J5" s="23"/>
    </row>
    <row r="6" spans="1:10" ht="15" customHeight="1">
      <c r="A6" s="25"/>
      <c r="B6" s="25"/>
      <c r="C6" s="25"/>
      <c r="D6" s="25"/>
      <c r="E6" s="25"/>
      <c r="F6" s="25"/>
      <c r="G6" s="25"/>
      <c r="H6" s="25"/>
      <c r="I6" s="25"/>
      <c r="J6" s="25"/>
    </row>
    <row r="7" spans="1:10" ht="28.5" customHeight="1">
      <c r="A7" s="25"/>
      <c r="B7" s="25"/>
      <c r="C7" s="25"/>
      <c r="D7" s="25"/>
      <c r="E7" s="25"/>
      <c r="F7" s="25"/>
      <c r="G7" s="25"/>
      <c r="H7" s="25"/>
      <c r="I7" s="25"/>
      <c r="J7" s="25"/>
    </row>
    <row r="8" spans="1:10" ht="14.25">
      <c r="A8" s="25"/>
      <c r="B8" s="25"/>
      <c r="C8" s="25"/>
      <c r="D8" s="25"/>
      <c r="E8" s="25"/>
      <c r="F8" s="25"/>
      <c r="G8" s="25"/>
      <c r="H8" s="25"/>
      <c r="I8" s="25"/>
      <c r="J8" s="25"/>
    </row>
    <row r="9" spans="1:10" ht="14.25">
      <c r="A9" s="25"/>
      <c r="B9" s="25"/>
      <c r="C9" s="25"/>
      <c r="D9" s="25"/>
      <c r="E9" s="25"/>
      <c r="F9" s="25"/>
      <c r="G9" s="25"/>
      <c r="H9" s="25"/>
      <c r="I9" s="25"/>
      <c r="J9" s="25"/>
    </row>
    <row r="10" spans="1:10" ht="14.25">
      <c r="A10" s="25"/>
      <c r="B10" s="25"/>
      <c r="C10" s="25"/>
      <c r="D10" s="25"/>
      <c r="E10" s="25"/>
      <c r="F10" s="25"/>
      <c r="G10" s="25"/>
      <c r="H10" s="25"/>
      <c r="I10" s="25"/>
      <c r="J10" s="25"/>
    </row>
    <row r="11" spans="1:10" s="18" customFormat="1" ht="14.25">
      <c r="A11" s="25"/>
      <c r="B11" s="25"/>
      <c r="C11" s="25"/>
      <c r="D11" s="25"/>
      <c r="E11" s="25"/>
      <c r="F11" s="25"/>
      <c r="G11" s="25"/>
      <c r="H11" s="25"/>
      <c r="I11" s="25"/>
      <c r="J11" s="25"/>
    </row>
    <row r="12" spans="1:10" ht="14.25">
      <c r="A12" s="25"/>
      <c r="B12" s="25"/>
      <c r="C12" s="25"/>
      <c r="D12" s="25"/>
      <c r="E12" s="25"/>
      <c r="F12" s="25"/>
      <c r="G12" s="25"/>
      <c r="H12" s="25"/>
      <c r="I12" s="25"/>
      <c r="J12" s="25"/>
    </row>
    <row r="13" spans="1:10" ht="15.75">
      <c r="A13" s="23"/>
      <c r="B13" s="23"/>
      <c r="C13" s="23"/>
      <c r="D13" s="23"/>
      <c r="E13" s="23"/>
      <c r="F13" s="23"/>
      <c r="G13" s="23"/>
      <c r="H13" s="23"/>
      <c r="I13" s="23"/>
      <c r="J13" s="23"/>
    </row>
    <row r="14" spans="1:10" ht="14.25">
      <c r="A14" s="68"/>
      <c r="B14" s="68"/>
      <c r="C14" s="68"/>
      <c r="D14" s="68"/>
      <c r="E14" s="68"/>
      <c r="F14" s="68"/>
      <c r="G14" s="68"/>
      <c r="H14" s="68"/>
      <c r="I14" s="68"/>
      <c r="J14" s="68"/>
    </row>
    <row r="15" spans="1:10" ht="15.75">
      <c r="A15" s="69"/>
      <c r="B15" s="69"/>
      <c r="C15" s="69"/>
      <c r="D15" s="69"/>
      <c r="E15" s="69"/>
      <c r="F15" s="69"/>
      <c r="G15" s="69"/>
      <c r="H15" s="69"/>
      <c r="I15" s="69"/>
      <c r="J15" s="69"/>
    </row>
    <row r="16" spans="1:10" ht="14.25">
      <c r="A16" s="70"/>
      <c r="B16" s="70"/>
      <c r="C16" s="70"/>
      <c r="D16" s="70"/>
      <c r="E16" s="70"/>
      <c r="F16" s="70"/>
      <c r="G16" s="70"/>
      <c r="H16" s="70"/>
      <c r="I16" s="70"/>
      <c r="J16" s="70"/>
    </row>
    <row r="17" spans="1:10" ht="14.25">
      <c r="A17" s="70"/>
      <c r="B17" s="70"/>
      <c r="C17" s="70"/>
      <c r="D17" s="70"/>
      <c r="E17" s="70"/>
      <c r="F17" s="70"/>
      <c r="G17" s="70"/>
      <c r="H17" s="70"/>
      <c r="I17" s="70"/>
      <c r="J17" s="70"/>
    </row>
    <row r="18" spans="1:10" ht="14.25">
      <c r="A18" s="70"/>
      <c r="B18" s="70"/>
      <c r="C18" s="70"/>
      <c r="D18" s="70"/>
      <c r="E18" s="70"/>
      <c r="F18" s="70"/>
      <c r="G18" s="70"/>
      <c r="H18" s="70"/>
      <c r="I18" s="70"/>
      <c r="J18" s="70"/>
    </row>
    <row r="19" spans="1:10" ht="14.25">
      <c r="A19" s="70"/>
      <c r="B19" s="70"/>
      <c r="C19" s="70"/>
      <c r="D19" s="70"/>
      <c r="E19" s="70"/>
      <c r="F19" s="70"/>
      <c r="G19" s="70"/>
      <c r="H19" s="70"/>
      <c r="I19" s="70"/>
      <c r="J19" s="70"/>
    </row>
    <row r="20" spans="1:10" ht="14.25">
      <c r="A20" s="70"/>
      <c r="B20" s="70"/>
      <c r="C20" s="70"/>
      <c r="D20" s="70"/>
      <c r="E20" s="70"/>
      <c r="F20" s="70"/>
      <c r="G20" s="70"/>
      <c r="H20" s="70"/>
      <c r="I20" s="70"/>
      <c r="J20" s="70"/>
    </row>
    <row r="21" spans="1:10" ht="15.75" customHeight="1">
      <c r="A21" s="25"/>
      <c r="B21" s="25"/>
      <c r="C21" s="25"/>
      <c r="D21" s="25"/>
      <c r="E21" s="25"/>
      <c r="F21" s="25"/>
      <c r="G21" s="25"/>
      <c r="H21" s="25"/>
      <c r="I21" s="25"/>
      <c r="J21" s="25"/>
    </row>
    <row r="22" spans="1:10" ht="15.75">
      <c r="A22" s="23"/>
      <c r="B22" s="23"/>
      <c r="C22" s="23"/>
      <c r="D22" s="23"/>
      <c r="E22" s="23"/>
      <c r="F22" s="23"/>
      <c r="G22" s="23"/>
      <c r="H22" s="23"/>
      <c r="I22" s="23"/>
      <c r="J22" s="23"/>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8"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sheetPr>
    <pageSetUpPr fitToPage="1"/>
  </sheetPr>
  <dimension ref="B2:E24"/>
  <sheetViews>
    <sheetView zoomScalePageLayoutView="0" workbookViewId="0" topLeftCell="A1">
      <selection activeCell="H14" sqref="H14"/>
    </sheetView>
  </sheetViews>
  <sheetFormatPr defaultColWidth="11.00390625" defaultRowHeight="14.25"/>
  <cols>
    <col min="2" max="2" width="16.125" style="0" customWidth="1"/>
    <col min="3" max="3" width="23.75390625" style="0" customWidth="1"/>
    <col min="4" max="4" width="26.25390625" style="0" customWidth="1"/>
    <col min="5" max="5" width="26.875" style="0" customWidth="1"/>
  </cols>
  <sheetData>
    <row r="2" spans="2:5" ht="14.25">
      <c r="B2" s="520" t="s">
        <v>399</v>
      </c>
      <c r="C2" s="520"/>
      <c r="D2" s="520"/>
      <c r="E2" s="520"/>
    </row>
    <row r="3" spans="2:5" ht="14.25">
      <c r="B3" s="541"/>
      <c r="C3" s="541"/>
      <c r="D3" s="541"/>
      <c r="E3" s="541"/>
    </row>
    <row r="4" spans="2:5" ht="15.75" customHeight="1">
      <c r="B4" s="542" t="s">
        <v>352</v>
      </c>
      <c r="C4" s="542" t="s">
        <v>354</v>
      </c>
      <c r="D4" s="547" t="s">
        <v>355</v>
      </c>
      <c r="E4" s="548"/>
    </row>
    <row r="5" spans="2:5" ht="15.75" customHeight="1">
      <c r="B5" s="544"/>
      <c r="C5" s="544"/>
      <c r="D5" s="549" t="s">
        <v>356</v>
      </c>
      <c r="E5" s="550"/>
    </row>
    <row r="6" spans="2:5" ht="14.25">
      <c r="B6" s="543"/>
      <c r="C6" s="543"/>
      <c r="D6" s="442" t="s">
        <v>54</v>
      </c>
      <c r="E6" s="442" t="s">
        <v>66</v>
      </c>
    </row>
    <row r="7" spans="2:5" ht="51">
      <c r="B7" s="443" t="s">
        <v>357</v>
      </c>
      <c r="C7" s="444" t="s">
        <v>359</v>
      </c>
      <c r="D7" s="443" t="s">
        <v>383</v>
      </c>
      <c r="E7" s="443" t="s">
        <v>384</v>
      </c>
    </row>
    <row r="8" spans="2:5" ht="37.5" customHeight="1">
      <c r="B8" s="445" t="s">
        <v>400</v>
      </c>
      <c r="C8" s="446" t="s">
        <v>360</v>
      </c>
      <c r="D8" s="445" t="s">
        <v>361</v>
      </c>
      <c r="E8" s="445" t="s">
        <v>361</v>
      </c>
    </row>
    <row r="9" spans="2:5" ht="14.25" customHeight="1">
      <c r="B9" s="447" t="s">
        <v>358</v>
      </c>
      <c r="C9" s="448"/>
      <c r="D9" s="447"/>
      <c r="E9" s="447"/>
    </row>
    <row r="10" spans="2:5" ht="65.25" customHeight="1">
      <c r="B10" s="443" t="s">
        <v>362</v>
      </c>
      <c r="C10" s="444" t="s">
        <v>379</v>
      </c>
      <c r="D10" s="542" t="s">
        <v>385</v>
      </c>
      <c r="E10" s="443" t="s">
        <v>386</v>
      </c>
    </row>
    <row r="11" spans="2:5" ht="25.5">
      <c r="B11" s="445" t="s">
        <v>401</v>
      </c>
      <c r="C11" s="446" t="s">
        <v>380</v>
      </c>
      <c r="D11" s="544"/>
      <c r="E11" s="445" t="s">
        <v>361</v>
      </c>
    </row>
    <row r="12" spans="2:5" ht="43.5" customHeight="1">
      <c r="B12" s="445" t="s">
        <v>382</v>
      </c>
      <c r="C12" s="446" t="s">
        <v>381</v>
      </c>
      <c r="D12" s="544"/>
      <c r="E12" s="445"/>
    </row>
    <row r="13" spans="2:5" ht="16.5" customHeight="1">
      <c r="B13" s="445" t="s">
        <v>404</v>
      </c>
      <c r="C13" s="449"/>
      <c r="D13" s="544"/>
      <c r="E13" s="445"/>
    </row>
    <row r="14" spans="2:5" ht="25.5">
      <c r="B14" s="443" t="s">
        <v>406</v>
      </c>
      <c r="C14" s="545" t="s">
        <v>393</v>
      </c>
      <c r="D14" s="443" t="s">
        <v>387</v>
      </c>
      <c r="E14" s="443" t="s">
        <v>388</v>
      </c>
    </row>
    <row r="15" spans="2:5" ht="14.25">
      <c r="B15" s="445" t="s">
        <v>405</v>
      </c>
      <c r="C15" s="551"/>
      <c r="D15" s="445" t="s">
        <v>353</v>
      </c>
      <c r="E15" s="445" t="s">
        <v>353</v>
      </c>
    </row>
    <row r="16" spans="2:5" ht="14.25">
      <c r="B16" s="450" t="s">
        <v>363</v>
      </c>
      <c r="C16" s="546"/>
      <c r="D16" s="448"/>
      <c r="E16" s="448"/>
    </row>
    <row r="17" spans="2:5" ht="97.5" customHeight="1">
      <c r="B17" s="451" t="s">
        <v>390</v>
      </c>
      <c r="C17" s="451" t="s">
        <v>392</v>
      </c>
      <c r="D17" s="452" t="s">
        <v>503</v>
      </c>
      <c r="E17" s="452" t="s">
        <v>389</v>
      </c>
    </row>
    <row r="18" spans="2:5" ht="31.5" customHeight="1">
      <c r="B18" s="444" t="s">
        <v>364</v>
      </c>
      <c r="C18" s="545" t="s">
        <v>391</v>
      </c>
      <c r="D18" s="542" t="s">
        <v>394</v>
      </c>
      <c r="E18" s="542" t="s">
        <v>394</v>
      </c>
    </row>
    <row r="19" spans="2:5" ht="27" customHeight="1">
      <c r="B19" s="446" t="s">
        <v>402</v>
      </c>
      <c r="C19" s="551"/>
      <c r="D19" s="544"/>
      <c r="E19" s="544"/>
    </row>
    <row r="20" spans="2:5" ht="14.25">
      <c r="B20" s="450" t="s">
        <v>365</v>
      </c>
      <c r="C20" s="546"/>
      <c r="D20" s="543"/>
      <c r="E20" s="543"/>
    </row>
    <row r="21" spans="2:5" ht="38.25">
      <c r="B21" s="444" t="s">
        <v>395</v>
      </c>
      <c r="C21" s="545" t="s">
        <v>396</v>
      </c>
      <c r="D21" s="542" t="s">
        <v>397</v>
      </c>
      <c r="E21" s="542" t="s">
        <v>429</v>
      </c>
    </row>
    <row r="22" spans="2:5" ht="18.75" customHeight="1">
      <c r="B22" s="450" t="s">
        <v>366</v>
      </c>
      <c r="C22" s="546"/>
      <c r="D22" s="543"/>
      <c r="E22" s="543"/>
    </row>
    <row r="23" spans="2:5" ht="25.5">
      <c r="B23" s="545" t="s">
        <v>367</v>
      </c>
      <c r="C23" s="545" t="s">
        <v>398</v>
      </c>
      <c r="D23" s="444" t="s">
        <v>403</v>
      </c>
      <c r="E23" s="444" t="s">
        <v>403</v>
      </c>
    </row>
    <row r="24" spans="2:5" ht="14.25">
      <c r="B24" s="546"/>
      <c r="C24" s="546"/>
      <c r="D24" s="450" t="s">
        <v>361</v>
      </c>
      <c r="E24" s="450" t="s">
        <v>361</v>
      </c>
    </row>
  </sheetData>
  <sheetProtection/>
  <mergeCells count="15">
    <mergeCell ref="C14:C16"/>
    <mergeCell ref="C18:C20"/>
    <mergeCell ref="D18:D20"/>
    <mergeCell ref="C21:C22"/>
    <mergeCell ref="D21:D22"/>
    <mergeCell ref="B2:E3"/>
    <mergeCell ref="E21:E22"/>
    <mergeCell ref="E18:E20"/>
    <mergeCell ref="B23:B24"/>
    <mergeCell ref="C23:C24"/>
    <mergeCell ref="B4:B6"/>
    <mergeCell ref="C4:C6"/>
    <mergeCell ref="D4:E4"/>
    <mergeCell ref="D5:E5"/>
    <mergeCell ref="D10:D13"/>
  </mergeCells>
  <printOptions/>
  <pageMargins left="0.7" right="0.7" top="0.75" bottom="0.75" header="0.3" footer="0.3"/>
  <pageSetup fitToHeight="1" fitToWidth="1" orientation="portrait" scale="31" r:id="rId1"/>
</worksheet>
</file>

<file path=xl/worksheets/sheet16.xml><?xml version="1.0" encoding="utf-8"?>
<worksheet xmlns="http://schemas.openxmlformats.org/spreadsheetml/2006/main" xmlns:r="http://schemas.openxmlformats.org/officeDocument/2006/relationships">
  <sheetPr>
    <pageSetUpPr fitToPage="1"/>
  </sheetPr>
  <dimension ref="B2:F17"/>
  <sheetViews>
    <sheetView zoomScalePageLayoutView="0" workbookViewId="0" topLeftCell="A1">
      <selection activeCell="I12" sqref="I12"/>
    </sheetView>
  </sheetViews>
  <sheetFormatPr defaultColWidth="11.00390625" defaultRowHeight="14.25"/>
  <cols>
    <col min="2" max="6" width="19.625" style="0" customWidth="1"/>
  </cols>
  <sheetData>
    <row r="2" spans="2:6" ht="29.25" customHeight="1">
      <c r="B2" s="553" t="s">
        <v>504</v>
      </c>
      <c r="C2" s="553"/>
      <c r="D2" s="553"/>
      <c r="E2" s="553"/>
      <c r="F2" s="553"/>
    </row>
    <row r="3" spans="2:6" ht="14.25">
      <c r="B3" s="460" t="s">
        <v>235</v>
      </c>
      <c r="C3" s="552" t="s">
        <v>263</v>
      </c>
      <c r="D3" s="552"/>
      <c r="E3" s="552" t="s">
        <v>264</v>
      </c>
      <c r="F3" s="552"/>
    </row>
    <row r="4" spans="2:6" ht="14.25">
      <c r="B4" s="20"/>
      <c r="C4" s="225" t="s">
        <v>232</v>
      </c>
      <c r="D4" s="226" t="s">
        <v>236</v>
      </c>
      <c r="E4" s="225" t="s">
        <v>232</v>
      </c>
      <c r="F4" s="226" t="s">
        <v>236</v>
      </c>
    </row>
    <row r="5" spans="2:6" ht="14.25">
      <c r="B5" s="227" t="s">
        <v>237</v>
      </c>
      <c r="C5" s="230" t="s">
        <v>238</v>
      </c>
      <c r="D5" s="230" t="s">
        <v>239</v>
      </c>
      <c r="E5" s="231"/>
      <c r="F5" s="231"/>
    </row>
    <row r="6" spans="2:6" ht="14.25">
      <c r="B6" s="227" t="s">
        <v>240</v>
      </c>
      <c r="C6" s="230" t="s">
        <v>241</v>
      </c>
      <c r="D6" s="230" t="s">
        <v>242</v>
      </c>
      <c r="E6" s="230" t="s">
        <v>243</v>
      </c>
      <c r="F6" s="230" t="s">
        <v>244</v>
      </c>
    </row>
    <row r="7" spans="2:6" ht="14.25">
      <c r="B7" s="227" t="s">
        <v>245</v>
      </c>
      <c r="C7" s="230">
        <v>65</v>
      </c>
      <c r="D7" s="230">
        <v>75</v>
      </c>
      <c r="E7" s="230">
        <v>85</v>
      </c>
      <c r="F7" s="230">
        <v>80</v>
      </c>
    </row>
    <row r="8" spans="2:6" ht="14.25">
      <c r="B8" s="227" t="s">
        <v>246</v>
      </c>
      <c r="C8" s="230">
        <v>135</v>
      </c>
      <c r="D8" s="230">
        <v>140</v>
      </c>
      <c r="E8" s="230">
        <v>110</v>
      </c>
      <c r="F8" s="230">
        <v>120</v>
      </c>
    </row>
    <row r="9" spans="2:6" ht="15" customHeight="1">
      <c r="B9" s="227" t="s">
        <v>247</v>
      </c>
      <c r="C9" s="230">
        <v>50</v>
      </c>
      <c r="D9" s="230">
        <v>60</v>
      </c>
      <c r="E9" s="230">
        <v>50</v>
      </c>
      <c r="F9" s="230">
        <v>60</v>
      </c>
    </row>
    <row r="10" spans="2:6" ht="14.25">
      <c r="B10" s="227" t="s">
        <v>248</v>
      </c>
      <c r="C10" s="230" t="s">
        <v>249</v>
      </c>
      <c r="D10" s="230" t="s">
        <v>250</v>
      </c>
      <c r="E10" s="230" t="s">
        <v>249</v>
      </c>
      <c r="F10" s="230" t="s">
        <v>238</v>
      </c>
    </row>
    <row r="11" spans="2:6" ht="14.25">
      <c r="B11" s="227" t="s">
        <v>251</v>
      </c>
      <c r="C11" s="230">
        <v>70</v>
      </c>
      <c r="D11" s="230">
        <v>70</v>
      </c>
      <c r="E11" s="230" t="s">
        <v>252</v>
      </c>
      <c r="F11" s="230" t="s">
        <v>253</v>
      </c>
    </row>
    <row r="12" spans="2:6" ht="14.25">
      <c r="B12" s="227" t="s">
        <v>254</v>
      </c>
      <c r="C12" s="230">
        <v>50</v>
      </c>
      <c r="D12" s="230">
        <v>50</v>
      </c>
      <c r="E12" s="230">
        <v>50</v>
      </c>
      <c r="F12" s="230">
        <v>50</v>
      </c>
    </row>
    <row r="13" spans="2:6" ht="14.25">
      <c r="B13" s="227" t="s">
        <v>255</v>
      </c>
      <c r="C13" s="230">
        <v>100</v>
      </c>
      <c r="D13" s="230">
        <v>100</v>
      </c>
      <c r="E13" s="230" t="s">
        <v>333</v>
      </c>
      <c r="F13" s="230">
        <v>120</v>
      </c>
    </row>
    <row r="14" spans="2:6" ht="14.25">
      <c r="B14" s="227" t="s">
        <v>256</v>
      </c>
      <c r="C14" s="230">
        <v>150</v>
      </c>
      <c r="D14" s="230">
        <v>150</v>
      </c>
      <c r="E14" s="230">
        <v>180</v>
      </c>
      <c r="F14" s="230">
        <v>180</v>
      </c>
    </row>
    <row r="15" spans="2:6" ht="14.25">
      <c r="B15" s="227" t="s">
        <v>257</v>
      </c>
      <c r="C15" s="230">
        <v>130</v>
      </c>
      <c r="D15" s="230" t="s">
        <v>258</v>
      </c>
      <c r="E15" s="230" t="s">
        <v>259</v>
      </c>
      <c r="F15" s="230" t="s">
        <v>259</v>
      </c>
    </row>
    <row r="16" spans="2:6" ht="14.25">
      <c r="B16" s="329" t="s">
        <v>334</v>
      </c>
      <c r="C16" s="329">
        <v>80</v>
      </c>
      <c r="D16" s="329">
        <v>70</v>
      </c>
      <c r="E16" s="329">
        <v>90</v>
      </c>
      <c r="F16" s="329">
        <v>90</v>
      </c>
    </row>
    <row r="17" ht="14.25">
      <c r="B17" s="330" t="s">
        <v>341</v>
      </c>
    </row>
  </sheetData>
  <sheetProtection/>
  <mergeCells count="3">
    <mergeCell ref="C3:D3"/>
    <mergeCell ref="E3:F3"/>
    <mergeCell ref="B2:F2"/>
  </mergeCells>
  <printOptions/>
  <pageMargins left="0.7" right="0.7" top="0.75" bottom="0.75" header="0.3" footer="0.3"/>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sheetPr>
    <pageSetUpPr fitToPage="1"/>
  </sheetPr>
  <dimension ref="A1:W39"/>
  <sheetViews>
    <sheetView zoomScalePageLayoutView="0" workbookViewId="0" topLeftCell="A1">
      <selection activeCell="C13" sqref="C13"/>
    </sheetView>
  </sheetViews>
  <sheetFormatPr defaultColWidth="11.00390625" defaultRowHeight="14.25"/>
  <cols>
    <col min="1" max="1" width="11.125" style="122" customWidth="1"/>
    <col min="2" max="2" width="12.375" style="122" bestFit="1" customWidth="1"/>
    <col min="3" max="3" width="11.375" style="122" customWidth="1"/>
    <col min="4" max="4" width="11.00390625" style="122" bestFit="1" customWidth="1"/>
    <col min="5" max="5" width="11.25390625" style="122" customWidth="1"/>
    <col min="6" max="6" width="11.125" style="122" bestFit="1" customWidth="1"/>
    <col min="7" max="7" width="11.375" style="122" customWidth="1"/>
    <col min="8" max="9" width="11.125" style="122" bestFit="1" customWidth="1"/>
    <col min="10" max="10" width="12.625" style="122" bestFit="1" customWidth="1"/>
    <col min="11" max="11" width="12.25390625" style="122" bestFit="1" customWidth="1"/>
    <col min="12" max="15" width="11.00390625" style="122" customWidth="1"/>
    <col min="16" max="16" width="12.125" style="122" bestFit="1" customWidth="1"/>
    <col min="17" max="16384" width="11.00390625" style="122" customWidth="1"/>
  </cols>
  <sheetData>
    <row r="1" spans="1:16" ht="12.75">
      <c r="A1" s="525" t="s">
        <v>369</v>
      </c>
      <c r="B1" s="525"/>
      <c r="C1" s="525"/>
      <c r="D1" s="525"/>
      <c r="E1" s="525"/>
      <c r="F1" s="525"/>
      <c r="G1" s="525"/>
      <c r="H1" s="525"/>
      <c r="I1" s="525"/>
      <c r="J1" s="525"/>
      <c r="K1" s="525"/>
      <c r="L1" s="525"/>
      <c r="M1" s="525"/>
      <c r="N1" s="525"/>
      <c r="O1" s="525"/>
      <c r="P1" s="525"/>
    </row>
    <row r="2" spans="1:16" ht="14.25" customHeight="1">
      <c r="A2" s="527" t="s">
        <v>184</v>
      </c>
      <c r="B2" s="560" t="s">
        <v>157</v>
      </c>
      <c r="C2" s="561"/>
      <c r="D2" s="562"/>
      <c r="E2" s="529" t="s">
        <v>158</v>
      </c>
      <c r="F2" s="530"/>
      <c r="G2" s="530"/>
      <c r="H2" s="530"/>
      <c r="I2" s="530"/>
      <c r="J2" s="530"/>
      <c r="K2" s="530"/>
      <c r="L2" s="530"/>
      <c r="M2" s="531"/>
      <c r="N2" s="560" t="s">
        <v>145</v>
      </c>
      <c r="O2" s="561"/>
      <c r="P2" s="562"/>
    </row>
    <row r="3" spans="1:16" ht="12.75">
      <c r="A3" s="572"/>
      <c r="B3" s="563"/>
      <c r="C3" s="564"/>
      <c r="D3" s="565"/>
      <c r="E3" s="529" t="s">
        <v>161</v>
      </c>
      <c r="F3" s="530"/>
      <c r="G3" s="531"/>
      <c r="H3" s="529" t="s">
        <v>159</v>
      </c>
      <c r="I3" s="530"/>
      <c r="J3" s="531"/>
      <c r="K3" s="529" t="s">
        <v>160</v>
      </c>
      <c r="L3" s="530"/>
      <c r="M3" s="531"/>
      <c r="N3" s="563"/>
      <c r="O3" s="564"/>
      <c r="P3" s="565"/>
    </row>
    <row r="4" spans="1:16" ht="12.75">
      <c r="A4" s="528"/>
      <c r="B4" s="207">
        <v>2010</v>
      </c>
      <c r="C4" s="129">
        <v>2011</v>
      </c>
      <c r="D4" s="412">
        <v>2012</v>
      </c>
      <c r="E4" s="207">
        <v>2010</v>
      </c>
      <c r="F4" s="207">
        <v>2011</v>
      </c>
      <c r="G4" s="412">
        <v>2012</v>
      </c>
      <c r="H4" s="207">
        <v>2010</v>
      </c>
      <c r="I4" s="207">
        <v>2011</v>
      </c>
      <c r="J4" s="412">
        <v>2012</v>
      </c>
      <c r="K4" s="207">
        <v>2010</v>
      </c>
      <c r="L4" s="207">
        <v>2011</v>
      </c>
      <c r="M4" s="412">
        <v>2012</v>
      </c>
      <c r="N4" s="207">
        <v>2010</v>
      </c>
      <c r="O4" s="412">
        <v>2011</v>
      </c>
      <c r="P4" s="412">
        <v>2012</v>
      </c>
    </row>
    <row r="5" spans="1:16" ht="12.75">
      <c r="A5" s="22" t="s">
        <v>176</v>
      </c>
      <c r="B5" s="121">
        <v>3200</v>
      </c>
      <c r="C5" s="121"/>
      <c r="D5" s="121">
        <v>1200</v>
      </c>
      <c r="E5" s="121">
        <v>108930</v>
      </c>
      <c r="F5" s="121"/>
      <c r="G5" s="121">
        <v>73810</v>
      </c>
      <c r="H5" s="121"/>
      <c r="I5" s="121"/>
      <c r="J5" s="121"/>
      <c r="K5" s="121"/>
      <c r="L5" s="121"/>
      <c r="M5" s="121"/>
      <c r="N5" s="121">
        <f aca="true" t="shared" si="0" ref="N5:P12">B5+E5+H5+K5</f>
        <v>112130</v>
      </c>
      <c r="O5" s="121">
        <f t="shared" si="0"/>
        <v>0</v>
      </c>
      <c r="P5" s="121">
        <f t="shared" si="0"/>
        <v>75010</v>
      </c>
    </row>
    <row r="6" spans="1:16" ht="12.75">
      <c r="A6" s="20" t="s">
        <v>177</v>
      </c>
      <c r="B6" s="121">
        <v>11094484</v>
      </c>
      <c r="C6" s="121">
        <v>11652889</v>
      </c>
      <c r="D6" s="121">
        <v>16931967</v>
      </c>
      <c r="E6" s="121">
        <v>3991321</v>
      </c>
      <c r="F6" s="121">
        <v>5147881</v>
      </c>
      <c r="G6" s="121">
        <v>4293320</v>
      </c>
      <c r="H6" s="121">
        <v>30250</v>
      </c>
      <c r="I6" s="121">
        <v>628384</v>
      </c>
      <c r="J6" s="121">
        <v>496191</v>
      </c>
      <c r="K6" s="121">
        <v>17390693</v>
      </c>
      <c r="L6" s="121">
        <v>20788666</v>
      </c>
      <c r="M6" s="121">
        <v>25400520</v>
      </c>
      <c r="N6" s="121">
        <f t="shared" si="0"/>
        <v>32506748</v>
      </c>
      <c r="O6" s="121">
        <f t="shared" si="0"/>
        <v>38217820</v>
      </c>
      <c r="P6" s="121">
        <f t="shared" si="0"/>
        <v>47121998</v>
      </c>
    </row>
    <row r="7" spans="1:16" ht="12.75">
      <c r="A7" s="20" t="s">
        <v>178</v>
      </c>
      <c r="B7" s="121">
        <v>14601595</v>
      </c>
      <c r="C7" s="121">
        <v>17674947</v>
      </c>
      <c r="D7" s="121">
        <v>19665518</v>
      </c>
      <c r="E7" s="121">
        <v>212701</v>
      </c>
      <c r="F7" s="121">
        <v>241682</v>
      </c>
      <c r="G7" s="121">
        <v>435358</v>
      </c>
      <c r="H7" s="121">
        <v>5103</v>
      </c>
      <c r="I7" s="121">
        <v>13836</v>
      </c>
      <c r="J7" s="121">
        <v>11779</v>
      </c>
      <c r="K7" s="121"/>
      <c r="L7" s="121"/>
      <c r="M7" s="121"/>
      <c r="N7" s="121">
        <f t="shared" si="0"/>
        <v>14819399</v>
      </c>
      <c r="O7" s="121">
        <f t="shared" si="0"/>
        <v>17930465</v>
      </c>
      <c r="P7" s="121">
        <f t="shared" si="0"/>
        <v>20112655</v>
      </c>
    </row>
    <row r="8" spans="1:16" ht="12.75">
      <c r="A8" s="20" t="s">
        <v>179</v>
      </c>
      <c r="B8" s="121">
        <v>111597987</v>
      </c>
      <c r="C8" s="121">
        <v>140984516</v>
      </c>
      <c r="D8" s="121">
        <v>156630166</v>
      </c>
      <c r="E8" s="121">
        <v>7582545</v>
      </c>
      <c r="F8" s="121">
        <v>11170021</v>
      </c>
      <c r="G8" s="121">
        <v>11725084</v>
      </c>
      <c r="H8" s="121">
        <v>5414452</v>
      </c>
      <c r="I8" s="121">
        <v>15001151</v>
      </c>
      <c r="J8" s="121">
        <v>12617444</v>
      </c>
      <c r="K8" s="121"/>
      <c r="L8" s="121"/>
      <c r="M8" s="121"/>
      <c r="N8" s="121">
        <f t="shared" si="0"/>
        <v>124594984</v>
      </c>
      <c r="O8" s="121">
        <f t="shared" si="0"/>
        <v>167155688</v>
      </c>
      <c r="P8" s="121">
        <f t="shared" si="0"/>
        <v>180972694</v>
      </c>
    </row>
    <row r="9" spans="1:16" ht="12.75">
      <c r="A9" s="20" t="s">
        <v>183</v>
      </c>
      <c r="B9" s="121">
        <v>232856521</v>
      </c>
      <c r="C9" s="121">
        <v>250594774</v>
      </c>
      <c r="D9" s="121">
        <v>305268584</v>
      </c>
      <c r="E9" s="121">
        <v>20866241</v>
      </c>
      <c r="F9" s="121">
        <v>9290862</v>
      </c>
      <c r="G9" s="121">
        <v>15353429</v>
      </c>
      <c r="H9" s="121">
        <v>5814662</v>
      </c>
      <c r="I9" s="121">
        <v>2743938</v>
      </c>
      <c r="J9" s="121">
        <v>14579505</v>
      </c>
      <c r="K9" s="121"/>
      <c r="L9" s="121"/>
      <c r="M9" s="121"/>
      <c r="N9" s="121">
        <f t="shared" si="0"/>
        <v>259537424</v>
      </c>
      <c r="O9" s="121">
        <f t="shared" si="0"/>
        <v>262629574</v>
      </c>
      <c r="P9" s="121">
        <f t="shared" si="0"/>
        <v>335201518</v>
      </c>
    </row>
    <row r="10" spans="1:16" ht="12.75">
      <c r="A10" s="20" t="s">
        <v>180</v>
      </c>
      <c r="B10" s="121">
        <v>227977352</v>
      </c>
      <c r="C10" s="121">
        <v>254849193</v>
      </c>
      <c r="D10" s="121">
        <v>379497378</v>
      </c>
      <c r="E10" s="121">
        <v>35337084</v>
      </c>
      <c r="F10" s="121">
        <v>60183781</v>
      </c>
      <c r="G10" s="121">
        <v>73065313</v>
      </c>
      <c r="H10" s="121">
        <v>12276289</v>
      </c>
      <c r="I10" s="121">
        <v>22251348</v>
      </c>
      <c r="J10" s="121">
        <v>18107588</v>
      </c>
      <c r="K10" s="121"/>
      <c r="L10" s="121"/>
      <c r="M10" s="121"/>
      <c r="N10" s="121">
        <f t="shared" si="0"/>
        <v>275590725</v>
      </c>
      <c r="O10" s="121">
        <f t="shared" si="0"/>
        <v>337284322</v>
      </c>
      <c r="P10" s="121">
        <f t="shared" si="0"/>
        <v>470670279</v>
      </c>
    </row>
    <row r="11" spans="1:16" ht="12.75">
      <c r="A11" s="20" t="s">
        <v>197</v>
      </c>
      <c r="B11" s="121">
        <v>4011124</v>
      </c>
      <c r="C11" s="121">
        <v>6160478</v>
      </c>
      <c r="D11" s="121">
        <v>3770058</v>
      </c>
      <c r="E11" s="121">
        <v>7338498</v>
      </c>
      <c r="F11" s="121">
        <v>7942771</v>
      </c>
      <c r="G11" s="121">
        <v>9993862</v>
      </c>
      <c r="H11" s="121">
        <v>1250</v>
      </c>
      <c r="I11" s="121">
        <v>57726</v>
      </c>
      <c r="J11" s="121">
        <v>117500</v>
      </c>
      <c r="K11" s="121"/>
      <c r="L11" s="121"/>
      <c r="M11" s="121"/>
      <c r="N11" s="121">
        <f t="shared" si="0"/>
        <v>11350872</v>
      </c>
      <c r="O11" s="121">
        <f t="shared" si="0"/>
        <v>14160975</v>
      </c>
      <c r="P11" s="121">
        <f t="shared" si="0"/>
        <v>13881420</v>
      </c>
    </row>
    <row r="12" spans="1:16" ht="12.75">
      <c r="A12" s="20" t="s">
        <v>181</v>
      </c>
      <c r="B12" s="121"/>
      <c r="C12" s="121"/>
      <c r="D12" s="121"/>
      <c r="E12" s="121"/>
      <c r="F12" s="121">
        <v>75155</v>
      </c>
      <c r="G12" s="121"/>
      <c r="H12" s="121"/>
      <c r="I12" s="121"/>
      <c r="J12" s="121"/>
      <c r="K12" s="121"/>
      <c r="L12" s="121"/>
      <c r="M12" s="121"/>
      <c r="N12" s="121">
        <f t="shared" si="0"/>
        <v>0</v>
      </c>
      <c r="O12" s="121">
        <f t="shared" si="0"/>
        <v>75155</v>
      </c>
      <c r="P12" s="121">
        <f t="shared" si="0"/>
        <v>0</v>
      </c>
    </row>
    <row r="13" spans="1:21" ht="12.75">
      <c r="A13" s="20" t="s">
        <v>9</v>
      </c>
      <c r="B13" s="121">
        <f>SUM(B5:B12)</f>
        <v>602142263</v>
      </c>
      <c r="C13" s="121">
        <f aca="true" t="shared" si="1" ref="C13:O13">SUM(C5:C12)</f>
        <v>681916797</v>
      </c>
      <c r="D13" s="121">
        <f t="shared" si="1"/>
        <v>881764871</v>
      </c>
      <c r="E13" s="121">
        <f t="shared" si="1"/>
        <v>75437320</v>
      </c>
      <c r="F13" s="121">
        <f t="shared" si="1"/>
        <v>94052153</v>
      </c>
      <c r="G13" s="121">
        <f t="shared" si="1"/>
        <v>114940176</v>
      </c>
      <c r="H13" s="121">
        <f t="shared" si="1"/>
        <v>23542006</v>
      </c>
      <c r="I13" s="121">
        <f t="shared" si="1"/>
        <v>40696383</v>
      </c>
      <c r="J13" s="121">
        <f t="shared" si="1"/>
        <v>45930007</v>
      </c>
      <c r="K13" s="121">
        <f t="shared" si="1"/>
        <v>17390693</v>
      </c>
      <c r="L13" s="121">
        <f t="shared" si="1"/>
        <v>20788666</v>
      </c>
      <c r="M13" s="121">
        <f t="shared" si="1"/>
        <v>25400520</v>
      </c>
      <c r="N13" s="121">
        <f t="shared" si="1"/>
        <v>718512282</v>
      </c>
      <c r="O13" s="259">
        <f t="shared" si="1"/>
        <v>837453999</v>
      </c>
      <c r="P13" s="259">
        <f>SUM(P5:P12)</f>
        <v>1068035574</v>
      </c>
      <c r="R13" s="228">
        <f>+N13-K13</f>
        <v>701121589</v>
      </c>
      <c r="S13" s="228">
        <f>+O13-L13</f>
        <v>816665333</v>
      </c>
      <c r="T13" s="177">
        <f>+S13/R13</f>
        <v>1.1647984398323812</v>
      </c>
      <c r="U13" s="177"/>
    </row>
    <row r="14" spans="1:21" ht="12.75">
      <c r="A14" s="132" t="s">
        <v>313</v>
      </c>
      <c r="B14" s="133"/>
      <c r="C14" s="133"/>
      <c r="D14" s="133"/>
      <c r="E14" s="133"/>
      <c r="F14" s="133"/>
      <c r="G14" s="133"/>
      <c r="H14" s="133"/>
      <c r="I14" s="133"/>
      <c r="J14" s="133"/>
      <c r="K14" s="133"/>
      <c r="L14" s="133"/>
      <c r="M14" s="133"/>
      <c r="N14" s="133"/>
      <c r="O14" s="134"/>
      <c r="P14" s="134"/>
      <c r="R14" s="177"/>
      <c r="S14" s="177"/>
      <c r="T14" s="177"/>
      <c r="U14" s="177"/>
    </row>
    <row r="15" spans="1:21" ht="12.75">
      <c r="A15" s="132" t="s">
        <v>182</v>
      </c>
      <c r="B15" s="133"/>
      <c r="C15" s="133"/>
      <c r="D15" s="133"/>
      <c r="E15" s="133"/>
      <c r="F15" s="133"/>
      <c r="G15" s="133"/>
      <c r="H15" s="133"/>
      <c r="I15" s="133"/>
      <c r="J15" s="133"/>
      <c r="K15" s="133"/>
      <c r="L15" s="133"/>
      <c r="M15" s="133"/>
      <c r="N15" s="133"/>
      <c r="O15" s="134"/>
      <c r="P15" s="134"/>
      <c r="R15" s="177"/>
      <c r="S15" s="177">
        <f>+C13/B13</f>
        <v>1.1324845288263714</v>
      </c>
      <c r="T15" s="177"/>
      <c r="U15" s="177"/>
    </row>
    <row r="16" spans="14:16" ht="12.75">
      <c r="N16" s="208"/>
      <c r="O16" s="208"/>
      <c r="P16" s="208"/>
    </row>
    <row r="17" spans="15:16" ht="12.75">
      <c r="O17" s="208"/>
      <c r="P17" s="208"/>
    </row>
    <row r="20" spans="3:23" ht="12.75">
      <c r="C20" s="525" t="s">
        <v>370</v>
      </c>
      <c r="D20" s="525"/>
      <c r="E20" s="525"/>
      <c r="F20" s="525"/>
      <c r="G20" s="525"/>
      <c r="H20" s="525"/>
      <c r="I20" s="525"/>
      <c r="J20" s="525"/>
      <c r="K20" s="525"/>
      <c r="L20" s="525"/>
      <c r="N20" s="413"/>
      <c r="Q20" s="413"/>
      <c r="T20" s="413"/>
      <c r="W20" s="413"/>
    </row>
    <row r="21" spans="3:12" s="63" customFormat="1" ht="12.75">
      <c r="C21" s="566" t="s">
        <v>185</v>
      </c>
      <c r="D21" s="567"/>
      <c r="E21" s="557">
        <v>2010</v>
      </c>
      <c r="F21" s="558"/>
      <c r="G21" s="557">
        <v>2011</v>
      </c>
      <c r="H21" s="559"/>
      <c r="I21" s="558"/>
      <c r="J21" s="557">
        <v>2012</v>
      </c>
      <c r="K21" s="559"/>
      <c r="L21" s="558"/>
    </row>
    <row r="22" spans="3:14" s="63" customFormat="1" ht="12.75">
      <c r="C22" s="568"/>
      <c r="D22" s="569"/>
      <c r="E22" s="167" t="s">
        <v>165</v>
      </c>
      <c r="F22" s="415" t="s">
        <v>408</v>
      </c>
      <c r="G22" s="167" t="s">
        <v>165</v>
      </c>
      <c r="H22" s="415" t="s">
        <v>408</v>
      </c>
      <c r="I22" s="415" t="s">
        <v>409</v>
      </c>
      <c r="J22" s="167" t="s">
        <v>165</v>
      </c>
      <c r="K22" s="415" t="s">
        <v>408</v>
      </c>
      <c r="L22" s="415" t="s">
        <v>409</v>
      </c>
      <c r="N22" s="453"/>
    </row>
    <row r="23" spans="3:23" ht="12.75">
      <c r="C23" s="132" t="s">
        <v>147</v>
      </c>
      <c r="D23" s="20"/>
      <c r="E23" s="65">
        <v>258970029</v>
      </c>
      <c r="F23" s="135">
        <f aca="true" t="shared" si="2" ref="F23:F34">E23/$E$34</f>
        <v>0.43008113682264487</v>
      </c>
      <c r="G23" s="65">
        <v>293661784</v>
      </c>
      <c r="H23" s="135">
        <f aca="true" t="shared" si="3" ref="H23:H34">G23/$G$34</f>
        <v>0.430641663751245</v>
      </c>
      <c r="I23" s="135">
        <f>G23/E23-1</f>
        <v>0.13396050166098572</v>
      </c>
      <c r="J23" s="65">
        <v>369349871</v>
      </c>
      <c r="K23" s="135">
        <f>J23/$J$34</f>
        <v>0.41887569254275725</v>
      </c>
      <c r="L23" s="135">
        <f>J23/G23-1</f>
        <v>0.25773897430249204</v>
      </c>
      <c r="W23" s="414"/>
    </row>
    <row r="24" spans="3:12" ht="12.75">
      <c r="C24" s="570" t="s">
        <v>68</v>
      </c>
      <c r="D24" s="571"/>
      <c r="E24" s="65">
        <v>78604712</v>
      </c>
      <c r="F24" s="135">
        <f t="shared" si="2"/>
        <v>0.1305417620221087</v>
      </c>
      <c r="G24" s="65">
        <v>84885139</v>
      </c>
      <c r="H24" s="135">
        <f t="shared" si="3"/>
        <v>0.12448019959830965</v>
      </c>
      <c r="I24" s="135">
        <f aca="true" t="shared" si="4" ref="I24:I34">G24/E24-1</f>
        <v>0.07989886153389891</v>
      </c>
      <c r="J24" s="65">
        <v>106956643</v>
      </c>
      <c r="K24" s="135">
        <f aca="true" t="shared" si="5" ref="K24:K34">J24/$J$34</f>
        <v>0.12129837161544169</v>
      </c>
      <c r="L24" s="135">
        <f aca="true" t="shared" si="6" ref="L24:L34">J24/G24-1</f>
        <v>0.26001611424586346</v>
      </c>
    </row>
    <row r="25" spans="3:12" ht="12.75">
      <c r="C25" s="168" t="s">
        <v>174</v>
      </c>
      <c r="D25" s="169"/>
      <c r="E25" s="65">
        <v>66516540</v>
      </c>
      <c r="F25" s="135">
        <f t="shared" si="2"/>
        <v>0.11046648622304062</v>
      </c>
      <c r="G25" s="65">
        <v>73604079</v>
      </c>
      <c r="H25" s="135">
        <f t="shared" si="3"/>
        <v>0.10793703766179556</v>
      </c>
      <c r="I25" s="135">
        <f t="shared" si="4"/>
        <v>0.10655303177224784</v>
      </c>
      <c r="J25" s="65">
        <v>93900054</v>
      </c>
      <c r="K25" s="135">
        <f t="shared" si="5"/>
        <v>0.10649103529550794</v>
      </c>
      <c r="L25" s="135">
        <f t="shared" si="6"/>
        <v>0.275745247759978</v>
      </c>
    </row>
    <row r="26" spans="3:12" ht="12.75">
      <c r="C26" s="570" t="s">
        <v>69</v>
      </c>
      <c r="D26" s="571"/>
      <c r="E26" s="65">
        <v>51217592</v>
      </c>
      <c r="F26" s="135">
        <f t="shared" si="2"/>
        <v>0.08505895557774526</v>
      </c>
      <c r="G26" s="65">
        <v>56177677</v>
      </c>
      <c r="H26" s="135">
        <f t="shared" si="3"/>
        <v>0.08238201089509165</v>
      </c>
      <c r="I26" s="135">
        <f t="shared" si="4"/>
        <v>0.09684338537430648</v>
      </c>
      <c r="J26" s="65">
        <v>66957898</v>
      </c>
      <c r="K26" s="135">
        <f t="shared" si="5"/>
        <v>0.0759362276749172</v>
      </c>
      <c r="L26" s="135">
        <f t="shared" si="6"/>
        <v>0.1918951009668841</v>
      </c>
    </row>
    <row r="27" spans="3:12" ht="12.75">
      <c r="C27" s="570" t="s">
        <v>72</v>
      </c>
      <c r="D27" s="571"/>
      <c r="E27" s="65">
        <v>49050156</v>
      </c>
      <c r="F27" s="135">
        <f t="shared" si="2"/>
        <v>0.08145941418498306</v>
      </c>
      <c r="G27" s="65">
        <v>50415389</v>
      </c>
      <c r="H27" s="135">
        <f t="shared" si="3"/>
        <v>0.07393187735189341</v>
      </c>
      <c r="I27" s="135">
        <f t="shared" si="4"/>
        <v>0.027833407910058394</v>
      </c>
      <c r="J27" s="65">
        <v>63112496</v>
      </c>
      <c r="K27" s="135">
        <f t="shared" si="5"/>
        <v>0.07157519887180899</v>
      </c>
      <c r="L27" s="135">
        <f t="shared" si="6"/>
        <v>0.25184982704388137</v>
      </c>
    </row>
    <row r="28" spans="3:12" ht="12.75">
      <c r="C28" s="20" t="s">
        <v>148</v>
      </c>
      <c r="D28" s="20"/>
      <c r="E28" s="65">
        <v>47513708</v>
      </c>
      <c r="F28" s="135">
        <f t="shared" si="2"/>
        <v>0.07890777797804238</v>
      </c>
      <c r="G28" s="65">
        <v>54070247</v>
      </c>
      <c r="H28" s="135">
        <f t="shared" si="3"/>
        <v>0.07929156055089812</v>
      </c>
      <c r="I28" s="135">
        <f t="shared" si="4"/>
        <v>0.1379925767948904</v>
      </c>
      <c r="J28" s="65">
        <v>79995261</v>
      </c>
      <c r="K28" s="135">
        <f t="shared" si="5"/>
        <v>0.09072175999626549</v>
      </c>
      <c r="L28" s="135">
        <f t="shared" si="6"/>
        <v>0.4794691246740559</v>
      </c>
    </row>
    <row r="29" spans="3:12" ht="12.75">
      <c r="C29" s="570" t="s">
        <v>149</v>
      </c>
      <c r="D29" s="571"/>
      <c r="E29" s="65">
        <v>12287078</v>
      </c>
      <c r="F29" s="135">
        <f t="shared" si="2"/>
        <v>0.020405606374120262</v>
      </c>
      <c r="G29" s="65">
        <v>16214703</v>
      </c>
      <c r="H29" s="135">
        <f t="shared" si="3"/>
        <v>0.02377812523658953</v>
      </c>
      <c r="I29" s="135">
        <f t="shared" si="4"/>
        <v>0.319654925280038</v>
      </c>
      <c r="J29" s="65">
        <v>20654760</v>
      </c>
      <c r="K29" s="135">
        <f t="shared" si="5"/>
        <v>0.023424339843087262</v>
      </c>
      <c r="L29" s="135">
        <f t="shared" si="6"/>
        <v>0.2738290673594206</v>
      </c>
    </row>
    <row r="30" spans="3:12" ht="12.75">
      <c r="C30" s="570" t="s">
        <v>162</v>
      </c>
      <c r="D30" s="571"/>
      <c r="E30" s="65">
        <v>7060849</v>
      </c>
      <c r="F30" s="135">
        <f t="shared" si="2"/>
        <v>0.011726213942900068</v>
      </c>
      <c r="G30" s="65">
        <v>9467767</v>
      </c>
      <c r="H30" s="135">
        <f t="shared" si="3"/>
        <v>0.013884050138744419</v>
      </c>
      <c r="I30" s="135">
        <f t="shared" si="4"/>
        <v>0.3408822366828692</v>
      </c>
      <c r="J30" s="65">
        <v>14728696</v>
      </c>
      <c r="K30" s="135">
        <f t="shared" si="5"/>
        <v>0.01670365477737432</v>
      </c>
      <c r="L30" s="135">
        <f t="shared" si="6"/>
        <v>0.5556673500731482</v>
      </c>
    </row>
    <row r="31" spans="3:12" ht="12.75">
      <c r="C31" s="570" t="s">
        <v>230</v>
      </c>
      <c r="D31" s="571"/>
      <c r="E31" s="65">
        <v>6049212</v>
      </c>
      <c r="F31" s="135">
        <f t="shared" si="2"/>
        <v>0.01004615083794575</v>
      </c>
      <c r="G31" s="65">
        <v>6905219</v>
      </c>
      <c r="H31" s="135">
        <f t="shared" si="3"/>
        <v>0.010126189925777705</v>
      </c>
      <c r="I31" s="135">
        <f t="shared" si="4"/>
        <v>0.14150719134988154</v>
      </c>
      <c r="J31" s="209" t="s">
        <v>220</v>
      </c>
      <c r="K31" s="210" t="s">
        <v>137</v>
      </c>
      <c r="L31" s="210" t="s">
        <v>137</v>
      </c>
    </row>
    <row r="32" spans="3:12" ht="12.75">
      <c r="C32" s="570" t="s">
        <v>163</v>
      </c>
      <c r="D32" s="571"/>
      <c r="E32" s="65">
        <v>3651037</v>
      </c>
      <c r="F32" s="135">
        <f t="shared" si="2"/>
        <v>0.006063412625796705</v>
      </c>
      <c r="G32" s="209" t="s">
        <v>220</v>
      </c>
      <c r="H32" s="210" t="s">
        <v>137</v>
      </c>
      <c r="I32" s="210" t="s">
        <v>137</v>
      </c>
      <c r="J32" s="209" t="s">
        <v>220</v>
      </c>
      <c r="K32" s="210" t="s">
        <v>137</v>
      </c>
      <c r="L32" s="210" t="s">
        <v>137</v>
      </c>
    </row>
    <row r="33" spans="3:12" ht="12.75">
      <c r="C33" s="570" t="s">
        <v>164</v>
      </c>
      <c r="D33" s="571"/>
      <c r="E33" s="65">
        <v>21221350</v>
      </c>
      <c r="F33" s="135">
        <f t="shared" si="2"/>
        <v>0.03524308341067234</v>
      </c>
      <c r="G33" s="65">
        <v>36514793</v>
      </c>
      <c r="H33" s="135">
        <f t="shared" si="3"/>
        <v>0.05354728488965495</v>
      </c>
      <c r="I33" s="135">
        <f t="shared" si="4"/>
        <v>0.7206630586649765</v>
      </c>
      <c r="J33" s="65">
        <f>12820256+11606782+41682154</f>
        <v>66109192</v>
      </c>
      <c r="K33" s="135">
        <f t="shared" si="5"/>
        <v>0.07497371938283988</v>
      </c>
      <c r="L33" s="135">
        <f t="shared" si="6"/>
        <v>0.8104769757287136</v>
      </c>
    </row>
    <row r="34" spans="3:12" ht="12.75">
      <c r="C34" s="570" t="s">
        <v>145</v>
      </c>
      <c r="D34" s="571"/>
      <c r="E34" s="164">
        <f>SUM(E23:E33)</f>
        <v>602142263</v>
      </c>
      <c r="F34" s="135">
        <f t="shared" si="2"/>
        <v>1</v>
      </c>
      <c r="G34" s="235">
        <f>SUM(G23:G33)</f>
        <v>681916797</v>
      </c>
      <c r="H34" s="135">
        <f t="shared" si="3"/>
        <v>1</v>
      </c>
      <c r="I34" s="135">
        <f t="shared" si="4"/>
        <v>0.1324845288263714</v>
      </c>
      <c r="J34" s="235">
        <f>SUM(J23:J33)</f>
        <v>881764871</v>
      </c>
      <c r="K34" s="135">
        <f t="shared" si="5"/>
        <v>1</v>
      </c>
      <c r="L34" s="135">
        <f t="shared" si="6"/>
        <v>0.2930681204498913</v>
      </c>
    </row>
    <row r="35" spans="3:12" ht="12.75">
      <c r="C35" s="554" t="s">
        <v>313</v>
      </c>
      <c r="D35" s="555"/>
      <c r="E35" s="555"/>
      <c r="F35" s="555"/>
      <c r="G35" s="555"/>
      <c r="H35" s="555"/>
      <c r="I35" s="555"/>
      <c r="J35" s="555"/>
      <c r="K35" s="555"/>
      <c r="L35" s="556"/>
    </row>
    <row r="37" ht="12.75">
      <c r="G37" s="208"/>
    </row>
    <row r="39" ht="12.75">
      <c r="H39" s="418"/>
    </row>
  </sheetData>
  <sheetProtection/>
  <mergeCells count="23">
    <mergeCell ref="A2:A4"/>
    <mergeCell ref="C34:D34"/>
    <mergeCell ref="C24:D24"/>
    <mergeCell ref="C26:D26"/>
    <mergeCell ref="C27:D27"/>
    <mergeCell ref="C29:D29"/>
    <mergeCell ref="C30:D30"/>
    <mergeCell ref="K3:M3"/>
    <mergeCell ref="E2:M2"/>
    <mergeCell ref="C21:D22"/>
    <mergeCell ref="C31:D31"/>
    <mergeCell ref="C32:D32"/>
    <mergeCell ref="C33:D33"/>
    <mergeCell ref="C35:L35"/>
    <mergeCell ref="A1:P1"/>
    <mergeCell ref="E21:F21"/>
    <mergeCell ref="G21:I21"/>
    <mergeCell ref="J21:L21"/>
    <mergeCell ref="C20:L20"/>
    <mergeCell ref="N2:P3"/>
    <mergeCell ref="B2:D3"/>
    <mergeCell ref="E3:G3"/>
    <mergeCell ref="H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1" r:id="rId2"/>
  <headerFooter>
    <oddFooter>&amp;C&amp;10 17</oddFooter>
  </headerFooter>
  <ignoredErrors>
    <ignoredError sqref="F34" formula="1"/>
    <ignoredError sqref="K13:L13 B13:C13 E13:F13 H13:I13" formulaRange="1"/>
  </ignoredErrors>
  <drawing r:id="rId1"/>
</worksheet>
</file>

<file path=xl/worksheets/sheet18.xml><?xml version="1.0" encoding="utf-8"?>
<worksheet xmlns="http://schemas.openxmlformats.org/spreadsheetml/2006/main" xmlns:r="http://schemas.openxmlformats.org/officeDocument/2006/relationships">
  <sheetPr>
    <pageSetUpPr fitToPage="1"/>
  </sheetPr>
  <dimension ref="A1:W27"/>
  <sheetViews>
    <sheetView zoomScalePageLayoutView="0" workbookViewId="0" topLeftCell="A1">
      <selection activeCell="A18" sqref="A18"/>
    </sheetView>
  </sheetViews>
  <sheetFormatPr defaultColWidth="11.00390625" defaultRowHeight="14.25"/>
  <cols>
    <col min="1" max="1" width="14.625" style="12" customWidth="1"/>
    <col min="2" max="4" width="7.375" style="12" bestFit="1" customWidth="1"/>
    <col min="5" max="5" width="10.375" style="12" bestFit="1" customWidth="1"/>
    <col min="6" max="8" width="8.875" style="12" bestFit="1" customWidth="1"/>
    <col min="9" max="10" width="10.375" style="12" bestFit="1" customWidth="1"/>
    <col min="11" max="11" width="7.375" style="12" customWidth="1"/>
    <col min="12" max="12" width="6.625" style="12" customWidth="1"/>
    <col min="13" max="16384" width="11.00390625" style="12" customWidth="1"/>
  </cols>
  <sheetData>
    <row r="1" spans="1:22" ht="12.75">
      <c r="A1" s="482" t="s">
        <v>371</v>
      </c>
      <c r="B1" s="482"/>
      <c r="C1" s="482"/>
      <c r="D1" s="482"/>
      <c r="E1" s="482"/>
      <c r="F1" s="482"/>
      <c r="G1" s="482"/>
      <c r="H1" s="482"/>
      <c r="I1" s="482"/>
      <c r="J1" s="482"/>
      <c r="K1" s="62"/>
      <c r="M1" s="302"/>
      <c r="N1" s="302"/>
      <c r="O1" s="302"/>
      <c r="P1" s="302"/>
      <c r="Q1" s="302"/>
      <c r="R1" s="302"/>
      <c r="S1" s="302"/>
      <c r="T1" s="302"/>
      <c r="U1" s="302"/>
      <c r="V1" s="302"/>
    </row>
    <row r="2" spans="1:22" ht="12.75">
      <c r="A2" s="61"/>
      <c r="B2" s="61"/>
      <c r="C2" s="61"/>
      <c r="D2" s="61"/>
      <c r="E2" s="61"/>
      <c r="F2" s="61"/>
      <c r="G2" s="61"/>
      <c r="H2" s="61"/>
      <c r="I2" s="61"/>
      <c r="J2" s="61"/>
      <c r="K2" s="62"/>
      <c r="M2" s="302"/>
      <c r="N2" s="302"/>
      <c r="O2" s="302"/>
      <c r="P2" s="302"/>
      <c r="Q2" s="302"/>
      <c r="R2" s="302"/>
      <c r="S2" s="302"/>
      <c r="T2" s="302"/>
      <c r="U2" s="302"/>
      <c r="V2" s="302"/>
    </row>
    <row r="3" spans="1:22" s="63" customFormat="1" ht="12.75">
      <c r="A3" s="509" t="s">
        <v>10</v>
      </c>
      <c r="B3" s="505" t="s">
        <v>109</v>
      </c>
      <c r="C3" s="505"/>
      <c r="D3" s="505"/>
      <c r="E3" s="505"/>
      <c r="F3" s="507" t="s">
        <v>342</v>
      </c>
      <c r="G3" s="505"/>
      <c r="H3" s="505"/>
      <c r="I3" s="505"/>
      <c r="J3" s="508"/>
      <c r="M3" s="302"/>
      <c r="N3" s="302"/>
      <c r="O3" s="302"/>
      <c r="P3" s="302"/>
      <c r="Q3" s="302"/>
      <c r="R3" s="302"/>
      <c r="S3" s="302"/>
      <c r="T3" s="302"/>
      <c r="U3" s="302"/>
      <c r="V3" s="302"/>
    </row>
    <row r="4" spans="1:22" s="63" customFormat="1" ht="12.75">
      <c r="A4" s="510"/>
      <c r="B4" s="509">
        <v>2012</v>
      </c>
      <c r="C4" s="507" t="s">
        <v>497</v>
      </c>
      <c r="D4" s="505"/>
      <c r="E4" s="505"/>
      <c r="F4" s="509">
        <v>2012</v>
      </c>
      <c r="G4" s="507" t="str">
        <f>C4</f>
        <v>Enero-junio</v>
      </c>
      <c r="H4" s="505"/>
      <c r="I4" s="505"/>
      <c r="J4" s="508"/>
      <c r="M4" s="302"/>
      <c r="N4" s="302"/>
      <c r="O4" s="302"/>
      <c r="P4" s="302"/>
      <c r="Q4" s="302"/>
      <c r="R4" s="302"/>
      <c r="S4" s="302"/>
      <c r="T4" s="302"/>
      <c r="U4" s="302"/>
      <c r="V4" s="302"/>
    </row>
    <row r="5" spans="1:22" s="63" customFormat="1" ht="12.75">
      <c r="A5" s="511"/>
      <c r="B5" s="511"/>
      <c r="C5" s="76">
        <v>2012</v>
      </c>
      <c r="D5" s="76">
        <v>2013</v>
      </c>
      <c r="E5" s="76" t="s">
        <v>325</v>
      </c>
      <c r="F5" s="511"/>
      <c r="G5" s="301">
        <v>2012</v>
      </c>
      <c r="H5" s="301">
        <v>2013</v>
      </c>
      <c r="I5" s="301" t="s">
        <v>325</v>
      </c>
      <c r="J5" s="64" t="s">
        <v>343</v>
      </c>
      <c r="M5" s="302"/>
      <c r="N5" s="302"/>
      <c r="O5" s="302"/>
      <c r="P5" s="302"/>
      <c r="Q5" s="302"/>
      <c r="R5" s="302"/>
      <c r="S5" s="302"/>
      <c r="T5" s="302"/>
      <c r="U5" s="302"/>
      <c r="V5" s="302"/>
    </row>
    <row r="6" spans="1:22" ht="12.75">
      <c r="A6" s="454" t="s">
        <v>116</v>
      </c>
      <c r="B6" s="235">
        <v>89001</v>
      </c>
      <c r="C6" s="235">
        <v>49494</v>
      </c>
      <c r="D6" s="235">
        <v>49157</v>
      </c>
      <c r="E6" s="455" t="s">
        <v>445</v>
      </c>
      <c r="F6" s="235">
        <v>646912</v>
      </c>
      <c r="G6" s="235">
        <v>342871</v>
      </c>
      <c r="H6" s="235">
        <v>373375</v>
      </c>
      <c r="I6" s="455" t="s">
        <v>466</v>
      </c>
      <c r="J6" s="455" t="s">
        <v>467</v>
      </c>
      <c r="K6" s="117"/>
      <c r="L6" s="274"/>
      <c r="M6" s="302"/>
      <c r="N6" s="302"/>
      <c r="O6" s="302"/>
      <c r="P6" s="302"/>
      <c r="Q6" s="302"/>
      <c r="R6" s="302"/>
      <c r="S6" s="302"/>
      <c r="T6" s="302"/>
      <c r="U6" s="302"/>
      <c r="V6" s="302"/>
    </row>
    <row r="7" spans="1:22" ht="12.75">
      <c r="A7" s="456" t="s">
        <v>332</v>
      </c>
      <c r="B7" s="235">
        <v>79437</v>
      </c>
      <c r="C7" s="235">
        <v>44506</v>
      </c>
      <c r="D7" s="235">
        <v>37016</v>
      </c>
      <c r="E7" s="455" t="s">
        <v>468</v>
      </c>
      <c r="F7" s="235">
        <v>336803</v>
      </c>
      <c r="G7" s="235">
        <v>148513</v>
      </c>
      <c r="H7" s="235">
        <v>234220</v>
      </c>
      <c r="I7" s="455" t="s">
        <v>469</v>
      </c>
      <c r="J7" s="455" t="s">
        <v>470</v>
      </c>
      <c r="K7" s="117"/>
      <c r="L7" s="274"/>
      <c r="M7" s="302"/>
      <c r="N7" s="302"/>
      <c r="O7" s="302"/>
      <c r="P7" s="302"/>
      <c r="Q7" s="302"/>
      <c r="R7" s="302"/>
      <c r="S7" s="302"/>
      <c r="T7" s="302"/>
      <c r="U7" s="302"/>
      <c r="V7" s="302"/>
    </row>
    <row r="8" spans="1:22" ht="12.75">
      <c r="A8" s="456" t="s">
        <v>6</v>
      </c>
      <c r="B8" s="235">
        <v>33612</v>
      </c>
      <c r="C8" s="235">
        <v>11389</v>
      </c>
      <c r="D8" s="235">
        <v>23585</v>
      </c>
      <c r="E8" s="455" t="s">
        <v>471</v>
      </c>
      <c r="F8" s="235">
        <v>222723</v>
      </c>
      <c r="G8" s="235">
        <v>104285</v>
      </c>
      <c r="H8" s="235">
        <v>153905</v>
      </c>
      <c r="I8" s="455" t="s">
        <v>472</v>
      </c>
      <c r="J8" s="455" t="s">
        <v>473</v>
      </c>
      <c r="K8" s="117"/>
      <c r="L8" s="274"/>
      <c r="M8" s="302"/>
      <c r="N8" s="302"/>
      <c r="O8" s="302"/>
      <c r="P8" s="302"/>
      <c r="Q8" s="302"/>
      <c r="R8" s="302"/>
      <c r="S8" s="302"/>
      <c r="T8" s="302"/>
      <c r="U8" s="302"/>
      <c r="V8" s="302"/>
    </row>
    <row r="9" spans="1:22" ht="12.75">
      <c r="A9" s="456" t="s">
        <v>7</v>
      </c>
      <c r="B9" s="235">
        <v>27668</v>
      </c>
      <c r="C9" s="235">
        <v>13524</v>
      </c>
      <c r="D9" s="235">
        <v>16530</v>
      </c>
      <c r="E9" s="455" t="s">
        <v>419</v>
      </c>
      <c r="F9" s="235">
        <v>184185</v>
      </c>
      <c r="G9" s="235">
        <v>118204</v>
      </c>
      <c r="H9" s="235">
        <v>127148</v>
      </c>
      <c r="I9" s="455" t="s">
        <v>420</v>
      </c>
      <c r="J9" s="455" t="s">
        <v>474</v>
      </c>
      <c r="K9" s="117"/>
      <c r="L9" s="274"/>
      <c r="M9" s="302"/>
      <c r="N9" s="302"/>
      <c r="O9" s="302"/>
      <c r="P9" s="302"/>
      <c r="Q9" s="302"/>
      <c r="R9" s="302"/>
      <c r="S9" s="302"/>
      <c r="T9" s="302"/>
      <c r="U9" s="302"/>
      <c r="V9" s="302"/>
    </row>
    <row r="10" spans="1:22" ht="12.75">
      <c r="A10" s="456" t="s">
        <v>0</v>
      </c>
      <c r="B10" s="235">
        <v>3840</v>
      </c>
      <c r="C10" s="235">
        <v>1920</v>
      </c>
      <c r="D10" s="235">
        <v>35470</v>
      </c>
      <c r="E10" s="455" t="s">
        <v>475</v>
      </c>
      <c r="F10" s="235">
        <v>22542</v>
      </c>
      <c r="G10" s="235">
        <v>11395</v>
      </c>
      <c r="H10" s="235">
        <v>92138</v>
      </c>
      <c r="I10" s="455" t="s">
        <v>476</v>
      </c>
      <c r="J10" s="455" t="s">
        <v>412</v>
      </c>
      <c r="K10" s="117"/>
      <c r="L10" s="274"/>
      <c r="M10" s="302"/>
      <c r="N10" s="302"/>
      <c r="O10" s="302"/>
      <c r="P10" s="302"/>
      <c r="Q10" s="302"/>
      <c r="R10" s="302"/>
      <c r="S10" s="302"/>
      <c r="T10" s="302"/>
      <c r="U10" s="302"/>
      <c r="V10" s="302"/>
    </row>
    <row r="11" spans="1:22" ht="12.75">
      <c r="A11" s="456" t="s">
        <v>5</v>
      </c>
      <c r="B11" s="235">
        <v>4869</v>
      </c>
      <c r="C11" s="235">
        <v>1917</v>
      </c>
      <c r="D11" s="235">
        <v>4584</v>
      </c>
      <c r="E11" s="455" t="s">
        <v>477</v>
      </c>
      <c r="F11" s="235">
        <v>43914</v>
      </c>
      <c r="G11" s="235">
        <v>12242</v>
      </c>
      <c r="H11" s="235">
        <v>88036</v>
      </c>
      <c r="I11" s="455" t="s">
        <v>478</v>
      </c>
      <c r="J11" s="455" t="s">
        <v>479</v>
      </c>
      <c r="K11" s="117"/>
      <c r="L11" s="274"/>
      <c r="M11" s="302"/>
      <c r="N11" s="302"/>
      <c r="O11" s="302"/>
      <c r="P11" s="302"/>
      <c r="Q11" s="302"/>
      <c r="R11" s="302"/>
      <c r="S11" s="302"/>
      <c r="T11" s="302"/>
      <c r="U11" s="302"/>
      <c r="V11" s="302"/>
    </row>
    <row r="12" spans="1:22" ht="12.75">
      <c r="A12" s="456" t="s">
        <v>326</v>
      </c>
      <c r="B12" s="235">
        <v>10727</v>
      </c>
      <c r="C12" s="235">
        <v>10265</v>
      </c>
      <c r="D12" s="235">
        <v>19967</v>
      </c>
      <c r="E12" s="455" t="s">
        <v>480</v>
      </c>
      <c r="F12" s="235">
        <v>36806</v>
      </c>
      <c r="G12" s="235">
        <v>34944</v>
      </c>
      <c r="H12" s="235">
        <v>64079</v>
      </c>
      <c r="I12" s="455" t="s">
        <v>481</v>
      </c>
      <c r="J12" s="455" t="s">
        <v>482</v>
      </c>
      <c r="K12" s="117"/>
      <c r="L12" s="274"/>
      <c r="M12" s="302"/>
      <c r="N12" s="302"/>
      <c r="O12" s="302"/>
      <c r="P12" s="302"/>
      <c r="Q12" s="302"/>
      <c r="R12" s="302"/>
      <c r="S12" s="302"/>
      <c r="T12" s="302"/>
      <c r="U12" s="302"/>
      <c r="V12" s="302"/>
    </row>
    <row r="13" spans="1:22" ht="12.75">
      <c r="A13" s="456" t="s">
        <v>4</v>
      </c>
      <c r="B13" s="235">
        <v>21521</v>
      </c>
      <c r="C13" s="235">
        <v>11397</v>
      </c>
      <c r="D13" s="235">
        <v>11931</v>
      </c>
      <c r="E13" s="455" t="s">
        <v>411</v>
      </c>
      <c r="F13" s="235">
        <v>67238</v>
      </c>
      <c r="G13" s="235">
        <v>17530</v>
      </c>
      <c r="H13" s="235">
        <v>61152</v>
      </c>
      <c r="I13" s="455" t="s">
        <v>483</v>
      </c>
      <c r="J13" s="455" t="s">
        <v>417</v>
      </c>
      <c r="K13" s="117"/>
      <c r="L13" s="274"/>
      <c r="M13" s="302"/>
      <c r="N13" s="302"/>
      <c r="O13" s="302"/>
      <c r="P13" s="302"/>
      <c r="Q13" s="302"/>
      <c r="R13" s="302"/>
      <c r="S13" s="302"/>
      <c r="T13" s="302"/>
      <c r="U13" s="302"/>
      <c r="V13" s="302"/>
    </row>
    <row r="14" spans="1:22" ht="12.75">
      <c r="A14" s="456" t="s">
        <v>422</v>
      </c>
      <c r="B14" s="235">
        <v>21353</v>
      </c>
      <c r="C14" s="235">
        <v>7342</v>
      </c>
      <c r="D14" s="235">
        <v>8978</v>
      </c>
      <c r="E14" s="455" t="s">
        <v>451</v>
      </c>
      <c r="F14" s="235">
        <v>88820</v>
      </c>
      <c r="G14" s="235">
        <v>30839</v>
      </c>
      <c r="H14" s="235">
        <v>51435</v>
      </c>
      <c r="I14" s="455" t="s">
        <v>484</v>
      </c>
      <c r="J14" s="455" t="s">
        <v>485</v>
      </c>
      <c r="K14" s="117"/>
      <c r="L14" s="274"/>
      <c r="M14" s="302"/>
      <c r="N14" s="302"/>
      <c r="O14" s="302"/>
      <c r="P14" s="302"/>
      <c r="Q14" s="302"/>
      <c r="R14" s="302"/>
      <c r="S14" s="302"/>
      <c r="T14" s="302"/>
      <c r="U14" s="302"/>
      <c r="V14" s="302"/>
    </row>
    <row r="15" spans="1:22" ht="12.75">
      <c r="A15" s="456" t="s">
        <v>3</v>
      </c>
      <c r="B15" s="235">
        <v>12516</v>
      </c>
      <c r="C15" s="235">
        <v>5340</v>
      </c>
      <c r="D15" s="235">
        <v>6317</v>
      </c>
      <c r="E15" s="455" t="s">
        <v>486</v>
      </c>
      <c r="F15" s="235">
        <v>77765</v>
      </c>
      <c r="G15" s="235">
        <v>32709</v>
      </c>
      <c r="H15" s="235">
        <v>47057</v>
      </c>
      <c r="I15" s="455" t="s">
        <v>487</v>
      </c>
      <c r="J15" s="455" t="s">
        <v>488</v>
      </c>
      <c r="K15" s="117"/>
      <c r="L15" s="274"/>
      <c r="M15" s="302"/>
      <c r="N15" s="302"/>
      <c r="O15" s="302"/>
      <c r="P15" s="302"/>
      <c r="Q15" s="302"/>
      <c r="R15" s="302"/>
      <c r="S15" s="302"/>
      <c r="T15" s="302"/>
      <c r="U15" s="302"/>
      <c r="V15" s="302"/>
    </row>
    <row r="16" spans="1:23" ht="12.75">
      <c r="A16" s="456" t="s">
        <v>502</v>
      </c>
      <c r="B16" s="235">
        <v>304544</v>
      </c>
      <c r="C16" s="235">
        <v>157094</v>
      </c>
      <c r="D16" s="235">
        <v>213535</v>
      </c>
      <c r="E16" s="455" t="s">
        <v>489</v>
      </c>
      <c r="F16" s="235">
        <v>1727708</v>
      </c>
      <c r="G16" s="235">
        <v>853532</v>
      </c>
      <c r="H16" s="235">
        <v>1292545</v>
      </c>
      <c r="I16" s="455" t="s">
        <v>490</v>
      </c>
      <c r="J16" s="455" t="s">
        <v>491</v>
      </c>
      <c r="K16" s="117"/>
      <c r="L16" s="274"/>
      <c r="M16" s="302"/>
      <c r="N16" s="302"/>
      <c r="O16" s="302"/>
      <c r="P16" s="302"/>
      <c r="Q16" s="302"/>
      <c r="R16" s="302"/>
      <c r="S16" s="302"/>
      <c r="T16" s="302"/>
      <c r="U16" s="302"/>
      <c r="V16" s="302"/>
      <c r="W16" s="118"/>
    </row>
    <row r="17" spans="1:23" ht="12.75">
      <c r="A17" s="456" t="s">
        <v>143</v>
      </c>
      <c r="B17" s="235">
        <v>264296</v>
      </c>
      <c r="C17" s="235">
        <v>118336</v>
      </c>
      <c r="D17" s="235">
        <v>34680</v>
      </c>
      <c r="E17" s="455" t="s">
        <v>492</v>
      </c>
      <c r="F17" s="235">
        <v>1168934</v>
      </c>
      <c r="G17" s="235">
        <v>463439</v>
      </c>
      <c r="H17" s="235">
        <v>184464</v>
      </c>
      <c r="I17" s="455" t="s">
        <v>493</v>
      </c>
      <c r="J17" s="455" t="s">
        <v>494</v>
      </c>
      <c r="K17" s="117"/>
      <c r="L17" s="274"/>
      <c r="M17" s="302"/>
      <c r="N17" s="302"/>
      <c r="O17" s="302"/>
      <c r="P17" s="302"/>
      <c r="Q17" s="302"/>
      <c r="R17" s="302"/>
      <c r="S17" s="302"/>
      <c r="T17" s="302"/>
      <c r="U17" s="302"/>
      <c r="V17" s="302"/>
      <c r="W17" s="118"/>
    </row>
    <row r="18" spans="1:23" ht="12.75">
      <c r="A18" s="456" t="s">
        <v>9</v>
      </c>
      <c r="B18" s="235">
        <v>568840</v>
      </c>
      <c r="C18" s="235">
        <v>275430</v>
      </c>
      <c r="D18" s="235">
        <v>248215</v>
      </c>
      <c r="E18" s="455" t="s">
        <v>495</v>
      </c>
      <c r="F18" s="235">
        <v>2896642</v>
      </c>
      <c r="G18" s="235">
        <v>1316971</v>
      </c>
      <c r="H18" s="235">
        <v>1477009</v>
      </c>
      <c r="I18" s="455" t="s">
        <v>496</v>
      </c>
      <c r="J18" s="455" t="s">
        <v>219</v>
      </c>
      <c r="K18" s="117"/>
      <c r="L18" s="274"/>
      <c r="M18" s="302"/>
      <c r="N18" s="302"/>
      <c r="O18" s="302"/>
      <c r="P18" s="302"/>
      <c r="Q18" s="302"/>
      <c r="R18" s="302"/>
      <c r="S18" s="302"/>
      <c r="T18" s="302"/>
      <c r="U18" s="302"/>
      <c r="V18" s="302"/>
      <c r="W18" s="234"/>
    </row>
    <row r="19" spans="1:22" s="90" customFormat="1" ht="12.75">
      <c r="A19" s="182" t="s">
        <v>314</v>
      </c>
      <c r="B19" s="92"/>
      <c r="C19" s="92"/>
      <c r="D19" s="92"/>
      <c r="E19" s="92"/>
      <c r="F19" s="92"/>
      <c r="G19" s="92"/>
      <c r="H19" s="92"/>
      <c r="I19" s="92"/>
      <c r="J19" s="92"/>
      <c r="K19" s="92"/>
      <c r="L19" s="89"/>
      <c r="M19" s="302"/>
      <c r="N19" s="302"/>
      <c r="O19" s="302"/>
      <c r="P19" s="302"/>
      <c r="Q19" s="302"/>
      <c r="R19" s="302"/>
      <c r="S19" s="302"/>
      <c r="T19" s="302"/>
      <c r="U19" s="302"/>
      <c r="V19" s="302"/>
    </row>
    <row r="20" spans="1:10" ht="79.5" customHeight="1">
      <c r="A20" s="573" t="s">
        <v>430</v>
      </c>
      <c r="B20" s="573"/>
      <c r="C20" s="573"/>
      <c r="D20" s="573"/>
      <c r="E20" s="573"/>
      <c r="F20" s="573"/>
      <c r="G20" s="573"/>
      <c r="H20" s="573"/>
      <c r="I20" s="573"/>
      <c r="J20" s="573"/>
    </row>
    <row r="21" ht="12.75">
      <c r="H21" s="233"/>
    </row>
    <row r="22" spans="3:13" ht="12.75">
      <c r="C22" s="118"/>
      <c r="D22" s="118"/>
      <c r="H22" s="118"/>
      <c r="M22" s="274"/>
    </row>
    <row r="25" spans="2:8" ht="12.75">
      <c r="B25" s="118"/>
      <c r="C25" s="118"/>
      <c r="D25" s="118"/>
      <c r="E25" s="118"/>
      <c r="F25" s="118"/>
      <c r="G25" s="118"/>
      <c r="H25" s="118"/>
    </row>
    <row r="26" spans="1:9" ht="12.75">
      <c r="A26" s="232"/>
      <c r="B26" s="232"/>
      <c r="C26" s="232"/>
      <c r="D26" s="232"/>
      <c r="E26" s="232"/>
      <c r="F26" s="232"/>
      <c r="G26" s="232"/>
      <c r="H26" s="232"/>
      <c r="I26" s="232"/>
    </row>
    <row r="27" spans="2:6" ht="12.75">
      <c r="B27" s="118"/>
      <c r="F27" s="118"/>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18</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A1">
      <selection activeCell="N13" sqref="N13"/>
    </sheetView>
  </sheetViews>
  <sheetFormatPr defaultColWidth="11.00390625" defaultRowHeight="14.25"/>
  <cols>
    <col min="2" max="2" width="20.00390625" style="0" customWidth="1"/>
    <col min="3" max="3" width="8.375" style="0" customWidth="1"/>
    <col min="4" max="4" width="8.875" style="0" bestFit="1" customWidth="1"/>
    <col min="5" max="5" width="7.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581" t="s">
        <v>372</v>
      </c>
      <c r="C3" s="582"/>
      <c r="D3" s="582"/>
      <c r="E3" s="582"/>
      <c r="F3" s="582"/>
      <c r="G3" s="582"/>
      <c r="H3" s="582"/>
      <c r="I3" s="582"/>
      <c r="J3" s="582"/>
      <c r="K3" s="582"/>
      <c r="L3" s="582"/>
      <c r="M3" s="582"/>
      <c r="N3" s="583"/>
    </row>
    <row r="4" spans="2:14" ht="26.25" customHeight="1" thickBot="1">
      <c r="B4" s="577" t="s">
        <v>212</v>
      </c>
      <c r="C4" s="581" t="s">
        <v>195</v>
      </c>
      <c r="D4" s="583"/>
      <c r="E4" s="579" t="s">
        <v>270</v>
      </c>
      <c r="F4" s="581" t="s">
        <v>196</v>
      </c>
      <c r="G4" s="583"/>
      <c r="H4" s="579" t="s">
        <v>270</v>
      </c>
      <c r="I4" s="581" t="s">
        <v>213</v>
      </c>
      <c r="J4" s="583"/>
      <c r="K4" s="579" t="s">
        <v>270</v>
      </c>
      <c r="L4" s="581" t="s">
        <v>145</v>
      </c>
      <c r="M4" s="583"/>
      <c r="N4" s="579" t="s">
        <v>270</v>
      </c>
    </row>
    <row r="5" spans="2:14" ht="26.25" customHeight="1" thickBot="1">
      <c r="B5" s="578"/>
      <c r="C5" s="236">
        <v>2011</v>
      </c>
      <c r="D5" s="236">
        <v>2012</v>
      </c>
      <c r="E5" s="580"/>
      <c r="F5" s="236">
        <v>2011</v>
      </c>
      <c r="G5" s="236">
        <v>2012</v>
      </c>
      <c r="H5" s="580"/>
      <c r="I5" s="236">
        <v>2011</v>
      </c>
      <c r="J5" s="236">
        <v>2012</v>
      </c>
      <c r="K5" s="580"/>
      <c r="L5" s="236">
        <v>2011</v>
      </c>
      <c r="M5" s="236">
        <v>2012</v>
      </c>
      <c r="N5" s="580"/>
    </row>
    <row r="6" spans="2:14" ht="15" thickBot="1">
      <c r="B6" s="237" t="s">
        <v>176</v>
      </c>
      <c r="C6" s="238">
        <v>337.997</v>
      </c>
      <c r="D6" s="238">
        <v>6.741</v>
      </c>
      <c r="E6" s="239">
        <f aca="true" t="shared" si="0" ref="E6:E13">D6/C6-1</f>
        <v>-0.9800560360003195</v>
      </c>
      <c r="F6" s="238">
        <v>37.844</v>
      </c>
      <c r="G6" s="238">
        <v>15.895</v>
      </c>
      <c r="H6" s="239">
        <f aca="true" t="shared" si="1" ref="H6:H13">G6/F6-1</f>
        <v>-0.5799862593806151</v>
      </c>
      <c r="I6" s="240">
        <v>0</v>
      </c>
      <c r="J6" s="240">
        <v>0</v>
      </c>
      <c r="K6" s="241" t="s">
        <v>268</v>
      </c>
      <c r="L6" s="242">
        <f>C6+F6+I6</f>
        <v>375.841</v>
      </c>
      <c r="M6" s="242">
        <f aca="true" t="shared" si="2" ref="M6:M12">D6+G6+J6</f>
        <v>22.636</v>
      </c>
      <c r="N6" s="239">
        <f aca="true" t="shared" si="3" ref="N6:N13">M6/L6-1</f>
        <v>-0.9397724037558436</v>
      </c>
    </row>
    <row r="7" spans="2:14" ht="15" thickBot="1">
      <c r="B7" s="237" t="s">
        <v>177</v>
      </c>
      <c r="C7" s="238">
        <v>45528.311</v>
      </c>
      <c r="D7" s="238">
        <v>38288.609</v>
      </c>
      <c r="E7" s="239">
        <f t="shared" si="0"/>
        <v>-0.1590153871510851</v>
      </c>
      <c r="F7" s="238">
        <v>5992.489</v>
      </c>
      <c r="G7" s="238">
        <v>2559.895</v>
      </c>
      <c r="H7" s="239">
        <f t="shared" si="1"/>
        <v>-0.5728160702506087</v>
      </c>
      <c r="I7" s="238">
        <v>4350.015</v>
      </c>
      <c r="J7" s="238">
        <v>1400.868</v>
      </c>
      <c r="K7" s="239">
        <f aca="true" t="shared" si="4" ref="K7:K13">J7/I7-1</f>
        <v>-0.677962489784518</v>
      </c>
      <c r="L7" s="242">
        <f aca="true" t="shared" si="5" ref="L7:L12">C7+F7+I7</f>
        <v>55870.815</v>
      </c>
      <c r="M7" s="242">
        <f t="shared" si="2"/>
        <v>42249.371999999996</v>
      </c>
      <c r="N7" s="239">
        <f t="shared" si="3"/>
        <v>-0.24380247540688293</v>
      </c>
    </row>
    <row r="8" spans="2:14" ht="15" thickBot="1">
      <c r="B8" s="237" t="s">
        <v>178</v>
      </c>
      <c r="C8" s="238">
        <v>18396.913</v>
      </c>
      <c r="D8" s="238">
        <v>16472.479</v>
      </c>
      <c r="E8" s="239">
        <f t="shared" si="0"/>
        <v>-0.10460635433781751</v>
      </c>
      <c r="F8" s="238">
        <v>81.418</v>
      </c>
      <c r="G8" s="238">
        <v>245.414</v>
      </c>
      <c r="H8" s="239">
        <f t="shared" si="1"/>
        <v>2.014247463705814</v>
      </c>
      <c r="I8" s="238">
        <v>40.235</v>
      </c>
      <c r="J8" s="238">
        <v>28.5</v>
      </c>
      <c r="K8" s="239">
        <f t="shared" si="4"/>
        <v>-0.2916614887535728</v>
      </c>
      <c r="L8" s="242">
        <f t="shared" si="5"/>
        <v>18518.566000000003</v>
      </c>
      <c r="M8" s="242">
        <f t="shared" si="2"/>
        <v>16746.393</v>
      </c>
      <c r="N8" s="239">
        <f t="shared" si="3"/>
        <v>-0.09569709663264436</v>
      </c>
    </row>
    <row r="9" spans="2:14" ht="15" thickBot="1">
      <c r="B9" s="237" t="s">
        <v>179</v>
      </c>
      <c r="C9" s="238">
        <v>99418.384</v>
      </c>
      <c r="D9" s="238">
        <v>113862.58</v>
      </c>
      <c r="E9" s="239">
        <f t="shared" si="0"/>
        <v>0.14528697227667675</v>
      </c>
      <c r="F9" s="238">
        <v>7996.871</v>
      </c>
      <c r="G9" s="238">
        <v>11782.003</v>
      </c>
      <c r="H9" s="239">
        <f t="shared" si="1"/>
        <v>0.47332662987811114</v>
      </c>
      <c r="I9" s="238">
        <v>37563.992</v>
      </c>
      <c r="J9" s="238">
        <v>35051.056</v>
      </c>
      <c r="K9" s="239">
        <f t="shared" si="4"/>
        <v>-0.06689746925726114</v>
      </c>
      <c r="L9" s="242">
        <f t="shared" si="5"/>
        <v>144979.247</v>
      </c>
      <c r="M9" s="242">
        <f t="shared" si="2"/>
        <v>160695.639</v>
      </c>
      <c r="N9" s="239">
        <f t="shared" si="3"/>
        <v>0.10840442563479447</v>
      </c>
    </row>
    <row r="10" spans="2:14" ht="15" thickBot="1">
      <c r="B10" s="237" t="s">
        <v>231</v>
      </c>
      <c r="C10" s="238">
        <v>273909.813</v>
      </c>
      <c r="D10" s="238">
        <v>345393.117</v>
      </c>
      <c r="E10" s="239">
        <f t="shared" si="0"/>
        <v>0.260973870257069</v>
      </c>
      <c r="F10" s="238">
        <v>11297.442</v>
      </c>
      <c r="G10" s="238">
        <v>32053.109</v>
      </c>
      <c r="H10" s="239">
        <f t="shared" si="1"/>
        <v>1.8372005804499816</v>
      </c>
      <c r="I10" s="238">
        <v>33240.217</v>
      </c>
      <c r="J10" s="238">
        <v>7855.652</v>
      </c>
      <c r="K10" s="239">
        <f t="shared" si="4"/>
        <v>-0.763670255221258</v>
      </c>
      <c r="L10" s="242">
        <f t="shared" si="5"/>
        <v>318447.472</v>
      </c>
      <c r="M10" s="242">
        <f t="shared" si="2"/>
        <v>385301.878</v>
      </c>
      <c r="N10" s="239">
        <f t="shared" si="3"/>
        <v>0.20993856719955373</v>
      </c>
    </row>
    <row r="11" spans="2:14" ht="15" thickBot="1">
      <c r="B11" s="237" t="s">
        <v>180</v>
      </c>
      <c r="C11" s="238">
        <v>381255.677</v>
      </c>
      <c r="D11" s="238">
        <v>487441.457</v>
      </c>
      <c r="E11" s="239">
        <f t="shared" si="0"/>
        <v>0.2785159314493302</v>
      </c>
      <c r="F11" s="238">
        <v>74054.575</v>
      </c>
      <c r="G11" s="238">
        <v>101087.655</v>
      </c>
      <c r="H11" s="239">
        <f t="shared" si="1"/>
        <v>0.3650426729206129</v>
      </c>
      <c r="I11" s="238">
        <v>24513.793</v>
      </c>
      <c r="J11" s="238">
        <v>23246.44</v>
      </c>
      <c r="K11" s="239">
        <f t="shared" si="4"/>
        <v>-0.05169958806456443</v>
      </c>
      <c r="L11" s="242">
        <f t="shared" si="5"/>
        <v>479824.04500000004</v>
      </c>
      <c r="M11" s="242">
        <f t="shared" si="2"/>
        <v>611775.5519999999</v>
      </c>
      <c r="N11" s="239">
        <f t="shared" si="3"/>
        <v>0.274999780388246</v>
      </c>
    </row>
    <row r="12" spans="2:14" ht="15" thickBot="1">
      <c r="B12" s="237" t="s">
        <v>197</v>
      </c>
      <c r="C12" s="238">
        <v>9792.116</v>
      </c>
      <c r="D12" s="238">
        <v>14520.55</v>
      </c>
      <c r="E12" s="239">
        <f t="shared" si="0"/>
        <v>0.4828817387375721</v>
      </c>
      <c r="F12" s="238">
        <v>18540.451</v>
      </c>
      <c r="G12" s="238">
        <v>23942.96</v>
      </c>
      <c r="H12" s="239">
        <f t="shared" si="1"/>
        <v>0.2913903766418626</v>
      </c>
      <c r="I12" s="238">
        <v>32.35</v>
      </c>
      <c r="J12" s="238">
        <v>116.06</v>
      </c>
      <c r="K12" s="239">
        <f t="shared" si="4"/>
        <v>2.5876352395672333</v>
      </c>
      <c r="L12" s="242">
        <f t="shared" si="5"/>
        <v>28364.917</v>
      </c>
      <c r="M12" s="242">
        <f t="shared" si="2"/>
        <v>38579.56999999999</v>
      </c>
      <c r="N12" s="239">
        <f t="shared" si="3"/>
        <v>0.3601157373384871</v>
      </c>
    </row>
    <row r="13" spans="2:17" ht="15" thickBot="1">
      <c r="B13" s="243" t="s">
        <v>145</v>
      </c>
      <c r="C13" s="244">
        <f>SUM(C6:C12)</f>
        <v>828639.2110000001</v>
      </c>
      <c r="D13" s="244">
        <f>SUM(D6:D12)</f>
        <v>1015985.533</v>
      </c>
      <c r="E13" s="245">
        <f t="shared" si="0"/>
        <v>0.2260891344665077</v>
      </c>
      <c r="F13" s="244">
        <f>SUM(F6:F12)</f>
        <v>118001.09</v>
      </c>
      <c r="G13" s="244">
        <f>SUM(G6:G12)</f>
        <v>171686.93099999998</v>
      </c>
      <c r="H13" s="245">
        <f t="shared" si="1"/>
        <v>0.45496055163558213</v>
      </c>
      <c r="I13" s="244">
        <f>SUM(I6:I12)</f>
        <v>99740.60200000001</v>
      </c>
      <c r="J13" s="244">
        <f>SUM(J6:J12)</f>
        <v>67698.576</v>
      </c>
      <c r="K13" s="245">
        <f t="shared" si="4"/>
        <v>-0.32125358537539217</v>
      </c>
      <c r="L13" s="244">
        <f>SUM(L6:L12)</f>
        <v>1046380.903</v>
      </c>
      <c r="M13" s="244">
        <f>SUM(M6:M12)</f>
        <v>1255371.04</v>
      </c>
      <c r="N13" s="245">
        <f t="shared" si="3"/>
        <v>0.19972663530156187</v>
      </c>
      <c r="Q13" s="1"/>
    </row>
    <row r="14" spans="2:14" ht="15" thickBot="1">
      <c r="B14" s="574" t="s">
        <v>431</v>
      </c>
      <c r="C14" s="575"/>
      <c r="D14" s="575"/>
      <c r="E14" s="575"/>
      <c r="F14" s="575"/>
      <c r="G14" s="575"/>
      <c r="H14" s="575"/>
      <c r="I14" s="575"/>
      <c r="J14" s="575"/>
      <c r="K14" s="575"/>
      <c r="L14" s="575"/>
      <c r="M14" s="575"/>
      <c r="N14" s="576"/>
    </row>
    <row r="16" ht="14.25">
      <c r="B16" s="77"/>
    </row>
    <row r="17" spans="4:13" ht="14.25">
      <c r="D17" s="77"/>
      <c r="F17" s="77"/>
      <c r="G17" s="77"/>
      <c r="I17" s="77"/>
      <c r="J17" s="77"/>
      <c r="L17" s="77"/>
      <c r="M17" s="77"/>
    </row>
    <row r="18" spans="3:13" ht="14.25">
      <c r="C18" s="77"/>
      <c r="D18" s="77"/>
      <c r="F18" s="77"/>
      <c r="G18" s="77"/>
      <c r="I18" s="77"/>
      <c r="J18" s="77"/>
      <c r="L18" s="77"/>
      <c r="M18" s="77"/>
    </row>
    <row r="19" spans="3:13" ht="14.25">
      <c r="C19" s="77"/>
      <c r="D19" s="77"/>
      <c r="F19" s="77"/>
      <c r="G19" s="77"/>
      <c r="I19" s="77"/>
      <c r="J19" s="77"/>
      <c r="L19" s="77"/>
      <c r="M19" s="77"/>
    </row>
    <row r="20" spans="3:13" ht="14.25">
      <c r="C20" s="77"/>
      <c r="D20" s="77"/>
      <c r="F20" s="77"/>
      <c r="G20" s="77"/>
      <c r="I20" s="77"/>
      <c r="J20" s="77"/>
      <c r="L20" s="77"/>
      <c r="M20" s="77"/>
    </row>
    <row r="21" spans="3:13" ht="14.25">
      <c r="C21" s="77"/>
      <c r="D21" s="77"/>
      <c r="F21" s="77"/>
      <c r="G21" s="77"/>
      <c r="I21" s="77"/>
      <c r="J21" s="77"/>
      <c r="L21" s="77"/>
      <c r="M21" s="77"/>
    </row>
    <row r="22" spans="3:13" ht="14.25">
      <c r="C22" s="77"/>
      <c r="D22" s="77"/>
      <c r="F22" s="77"/>
      <c r="G22" s="77"/>
      <c r="I22" s="77"/>
      <c r="J22" s="77"/>
      <c r="L22" s="77"/>
      <c r="M22" s="77"/>
    </row>
    <row r="23" spans="3:13" ht="14.25">
      <c r="C23" s="77"/>
      <c r="D23" s="77"/>
      <c r="F23" s="77"/>
      <c r="G23" s="77"/>
      <c r="I23" s="77"/>
      <c r="J23" s="77"/>
      <c r="L23" s="77"/>
      <c r="M23" s="77"/>
    </row>
    <row r="24" spans="3:13" ht="14.25">
      <c r="C24" s="77"/>
      <c r="D24" s="77"/>
      <c r="F24" s="77"/>
      <c r="G24" s="77"/>
      <c r="I24" s="77"/>
      <c r="J24" s="77"/>
      <c r="L24" s="77"/>
      <c r="M24" s="77"/>
    </row>
    <row r="25" spans="3:4" ht="14.25">
      <c r="C25" s="77"/>
      <c r="D25" s="77"/>
    </row>
    <row r="26" spans="3:4" ht="14.25">
      <c r="C26" s="77"/>
      <c r="D26" s="77"/>
    </row>
    <row r="27" spans="3:4" ht="14.25">
      <c r="C27" s="77"/>
      <c r="D27" s="77"/>
    </row>
  </sheetData>
  <sheetProtection/>
  <mergeCells count="11">
    <mergeCell ref="K4:K5"/>
    <mergeCell ref="B14:N14"/>
    <mergeCell ref="B4:B5"/>
    <mergeCell ref="N4:N5"/>
    <mergeCell ref="B3:N3"/>
    <mergeCell ref="C4:D4"/>
    <mergeCell ref="F4:G4"/>
    <mergeCell ref="I4:J4"/>
    <mergeCell ref="L4:M4"/>
    <mergeCell ref="E4:E5"/>
    <mergeCell ref="H4:H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9" r:id="rId1"/>
  <headerFooter>
    <oddFooter>&amp;C19</oddFooter>
  </headerFooter>
  <ignoredErrors>
    <ignoredError sqref="C13:D13 I13:J13" formulaRange="1"/>
    <ignoredError sqref="K13 E13:H13" formula="1"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V56"/>
  <sheetViews>
    <sheetView zoomScalePageLayoutView="0" workbookViewId="0" topLeftCell="A31">
      <selection activeCell="A47" sqref="A47:G47"/>
    </sheetView>
  </sheetViews>
  <sheetFormatPr defaultColWidth="11.00390625" defaultRowHeight="14.25"/>
  <cols>
    <col min="2" max="2" width="12.875" style="0" customWidth="1"/>
    <col min="6" max="6" width="16.125" style="0" customWidth="1"/>
  </cols>
  <sheetData>
    <row r="1" spans="1:7" s="30" customFormat="1" ht="15">
      <c r="A1" s="477" t="s">
        <v>87</v>
      </c>
      <c r="B1" s="477"/>
      <c r="C1" s="477"/>
      <c r="D1" s="477"/>
      <c r="E1" s="477"/>
      <c r="F1" s="477"/>
      <c r="G1" s="477"/>
    </row>
    <row r="2" spans="1:7" s="30" customFormat="1" ht="9.75" customHeight="1">
      <c r="A2" s="42"/>
      <c r="B2" s="42"/>
      <c r="C2" s="42"/>
      <c r="D2" s="42"/>
      <c r="E2" s="42"/>
      <c r="F2" s="42"/>
      <c r="G2" s="42"/>
    </row>
    <row r="3" spans="1:8" s="30" customFormat="1" ht="15">
      <c r="A3" s="43" t="s">
        <v>297</v>
      </c>
      <c r="B3" s="44" t="s">
        <v>88</v>
      </c>
      <c r="C3" s="44"/>
      <c r="D3" s="44"/>
      <c r="E3" s="44"/>
      <c r="F3" s="44"/>
      <c r="G3" s="45" t="s">
        <v>89</v>
      </c>
      <c r="H3" s="46"/>
    </row>
    <row r="4" spans="1:7" s="30" customFormat="1" ht="9.75" customHeight="1">
      <c r="A4" s="47"/>
      <c r="B4" s="47"/>
      <c r="C4" s="47"/>
      <c r="D4" s="47"/>
      <c r="E4" s="47"/>
      <c r="F4" s="47"/>
      <c r="G4" s="48"/>
    </row>
    <row r="5" spans="2:7" s="30" customFormat="1" ht="15">
      <c r="B5" s="478" t="s">
        <v>105</v>
      </c>
      <c r="C5" s="478"/>
      <c r="D5" s="478"/>
      <c r="E5" s="478"/>
      <c r="F5" s="478"/>
      <c r="G5" s="50">
        <v>4</v>
      </c>
    </row>
    <row r="6" spans="1:7" s="30" customFormat="1" ht="15">
      <c r="A6" s="49" t="s">
        <v>90</v>
      </c>
      <c r="B6" s="478" t="s">
        <v>106</v>
      </c>
      <c r="C6" s="478"/>
      <c r="D6" s="478"/>
      <c r="E6" s="478"/>
      <c r="F6" s="478"/>
      <c r="G6" s="50">
        <v>5</v>
      </c>
    </row>
    <row r="7" spans="1:7" s="30" customFormat="1" ht="15">
      <c r="A7" s="49" t="s">
        <v>91</v>
      </c>
      <c r="B7" s="74" t="s">
        <v>275</v>
      </c>
      <c r="C7" s="74"/>
      <c r="D7" s="74"/>
      <c r="E7" s="74"/>
      <c r="F7" s="74"/>
      <c r="G7" s="50">
        <v>6</v>
      </c>
    </row>
    <row r="8" spans="1:7" s="30" customFormat="1" ht="15">
      <c r="A8" s="49" t="s">
        <v>92</v>
      </c>
      <c r="B8" s="478" t="s">
        <v>107</v>
      </c>
      <c r="C8" s="478"/>
      <c r="D8" s="478"/>
      <c r="E8" s="478"/>
      <c r="F8" s="478"/>
      <c r="G8" s="50">
        <v>7</v>
      </c>
    </row>
    <row r="9" spans="1:7" s="30" customFormat="1" ht="15">
      <c r="A9" s="49" t="s">
        <v>93</v>
      </c>
      <c r="B9" s="478" t="s">
        <v>126</v>
      </c>
      <c r="C9" s="478"/>
      <c r="D9" s="478"/>
      <c r="E9" s="478"/>
      <c r="F9" s="478"/>
      <c r="G9" s="50">
        <v>11</v>
      </c>
    </row>
    <row r="10" spans="1:7" s="30" customFormat="1" ht="15">
      <c r="A10" s="49" t="s">
        <v>94</v>
      </c>
      <c r="B10" s="478" t="s">
        <v>166</v>
      </c>
      <c r="C10" s="478"/>
      <c r="D10" s="478"/>
      <c r="E10" s="478"/>
      <c r="F10" s="478"/>
      <c r="G10" s="50">
        <v>12</v>
      </c>
    </row>
    <row r="11" spans="1:7" s="30" customFormat="1" ht="15">
      <c r="A11" s="49" t="s">
        <v>95</v>
      </c>
      <c r="B11" s="478" t="s">
        <v>167</v>
      </c>
      <c r="C11" s="478"/>
      <c r="D11" s="478"/>
      <c r="E11" s="478"/>
      <c r="F11" s="478"/>
      <c r="G11" s="50">
        <v>12</v>
      </c>
    </row>
    <row r="12" spans="1:7" s="30" customFormat="1" ht="15">
      <c r="A12" s="49" t="s">
        <v>96</v>
      </c>
      <c r="B12" s="478" t="s">
        <v>168</v>
      </c>
      <c r="C12" s="478"/>
      <c r="D12" s="478"/>
      <c r="E12" s="478"/>
      <c r="F12" s="478"/>
      <c r="G12" s="50">
        <v>12</v>
      </c>
    </row>
    <row r="13" spans="1:7" s="30" customFormat="1" ht="15">
      <c r="A13" s="49" t="s">
        <v>97</v>
      </c>
      <c r="B13" s="478" t="s">
        <v>169</v>
      </c>
      <c r="C13" s="478"/>
      <c r="D13" s="478"/>
      <c r="E13" s="478"/>
      <c r="F13" s="478"/>
      <c r="G13" s="50">
        <v>12</v>
      </c>
    </row>
    <row r="14" spans="1:7" s="30" customFormat="1" ht="15">
      <c r="A14" s="49" t="s">
        <v>98</v>
      </c>
      <c r="B14" s="478" t="s">
        <v>127</v>
      </c>
      <c r="C14" s="478"/>
      <c r="D14" s="478"/>
      <c r="E14" s="478"/>
      <c r="F14" s="478"/>
      <c r="G14" s="50">
        <v>14</v>
      </c>
    </row>
    <row r="15" spans="1:22" s="30" customFormat="1" ht="15">
      <c r="A15" s="49" t="s">
        <v>99</v>
      </c>
      <c r="B15" s="478" t="s">
        <v>186</v>
      </c>
      <c r="C15" s="478"/>
      <c r="D15" s="478"/>
      <c r="E15" s="478"/>
      <c r="F15" s="478"/>
      <c r="G15" s="50">
        <v>14</v>
      </c>
      <c r="I15" s="71"/>
      <c r="J15" s="71"/>
      <c r="K15" s="71"/>
      <c r="L15" s="71"/>
      <c r="M15" s="71"/>
      <c r="N15" s="71"/>
      <c r="O15" s="71"/>
      <c r="P15" s="71"/>
      <c r="Q15" s="71"/>
      <c r="R15" s="71"/>
      <c r="S15" s="71"/>
      <c r="T15" s="71"/>
      <c r="U15" s="71"/>
      <c r="V15" s="71"/>
    </row>
    <row r="16" spans="1:22" s="30" customFormat="1" ht="15">
      <c r="A16" s="49"/>
      <c r="B16" s="478" t="s">
        <v>337</v>
      </c>
      <c r="C16" s="478"/>
      <c r="D16" s="478"/>
      <c r="E16" s="478"/>
      <c r="F16" s="478"/>
      <c r="G16" s="50">
        <v>15</v>
      </c>
      <c r="I16" s="131"/>
      <c r="J16" s="131"/>
      <c r="K16" s="131"/>
      <c r="L16" s="131"/>
      <c r="M16" s="131"/>
      <c r="N16" s="131"/>
      <c r="O16" s="131"/>
      <c r="P16" s="131"/>
      <c r="Q16" s="131"/>
      <c r="R16" s="131"/>
      <c r="S16" s="131"/>
      <c r="T16" s="131"/>
      <c r="U16" s="131"/>
      <c r="V16" s="131"/>
    </row>
    <row r="17" spans="1:22" s="30" customFormat="1" ht="15">
      <c r="A17" s="49" t="s">
        <v>233</v>
      </c>
      <c r="B17" s="74" t="s">
        <v>368</v>
      </c>
      <c r="C17" s="74"/>
      <c r="D17" s="74"/>
      <c r="E17" s="74"/>
      <c r="F17" s="74"/>
      <c r="G17" s="50">
        <v>16</v>
      </c>
      <c r="I17" s="131"/>
      <c r="J17" s="131"/>
      <c r="K17" s="131"/>
      <c r="L17" s="131"/>
      <c r="M17" s="131"/>
      <c r="N17" s="131"/>
      <c r="O17" s="131"/>
      <c r="P17" s="131"/>
      <c r="Q17" s="131"/>
      <c r="R17" s="131"/>
      <c r="S17" s="131"/>
      <c r="T17" s="131"/>
      <c r="U17" s="131"/>
      <c r="V17" s="131"/>
    </row>
    <row r="18" spans="1:22" s="30" customFormat="1" ht="15">
      <c r="A18" s="49" t="s">
        <v>376</v>
      </c>
      <c r="B18" s="74" t="s">
        <v>335</v>
      </c>
      <c r="C18" s="74"/>
      <c r="D18" s="74"/>
      <c r="E18" s="74"/>
      <c r="F18" s="74"/>
      <c r="G18" s="50">
        <v>17</v>
      </c>
      <c r="I18" s="131"/>
      <c r="J18" s="131"/>
      <c r="K18" s="131"/>
      <c r="L18" s="131"/>
      <c r="M18" s="131"/>
      <c r="N18" s="131"/>
      <c r="O18" s="131"/>
      <c r="P18" s="131"/>
      <c r="Q18" s="131"/>
      <c r="R18" s="131"/>
      <c r="S18" s="131"/>
      <c r="T18" s="131"/>
      <c r="U18" s="131"/>
      <c r="V18" s="131"/>
    </row>
    <row r="19" spans="1:22" s="30" customFormat="1" ht="15">
      <c r="A19" s="49" t="s">
        <v>102</v>
      </c>
      <c r="B19" s="74" t="s">
        <v>187</v>
      </c>
      <c r="C19" s="74"/>
      <c r="D19" s="74"/>
      <c r="E19" s="74"/>
      <c r="F19" s="74"/>
      <c r="G19" s="50">
        <v>18</v>
      </c>
      <c r="I19" s="59"/>
      <c r="J19" s="59"/>
      <c r="K19" s="59"/>
      <c r="L19" s="59"/>
      <c r="M19" s="59"/>
      <c r="N19" s="59"/>
      <c r="O19" s="59"/>
      <c r="P19" s="59"/>
      <c r="Q19" s="59"/>
      <c r="R19" s="59"/>
      <c r="S19" s="59"/>
      <c r="T19" s="59"/>
      <c r="U19" s="59"/>
      <c r="V19" s="59"/>
    </row>
    <row r="20" spans="1:22" s="30" customFormat="1" ht="15">
      <c r="A20" s="49" t="s">
        <v>103</v>
      </c>
      <c r="B20" s="74" t="s">
        <v>188</v>
      </c>
      <c r="C20" s="74"/>
      <c r="D20" s="74"/>
      <c r="E20" s="74"/>
      <c r="F20" s="74"/>
      <c r="G20" s="50">
        <v>18</v>
      </c>
      <c r="I20" s="59"/>
      <c r="J20" s="59"/>
      <c r="K20" s="59"/>
      <c r="L20" s="59"/>
      <c r="M20" s="59"/>
      <c r="N20" s="59"/>
      <c r="O20" s="59"/>
      <c r="P20" s="59"/>
      <c r="Q20" s="59"/>
      <c r="R20" s="59"/>
      <c r="S20" s="59"/>
      <c r="T20" s="59"/>
      <c r="U20" s="59"/>
      <c r="V20" s="59"/>
    </row>
    <row r="21" spans="1:22" s="30" customFormat="1" ht="15">
      <c r="A21" s="49" t="s">
        <v>377</v>
      </c>
      <c r="B21" s="478" t="s">
        <v>131</v>
      </c>
      <c r="C21" s="478"/>
      <c r="D21" s="478"/>
      <c r="E21" s="478"/>
      <c r="F21" s="478"/>
      <c r="G21" s="50">
        <v>19</v>
      </c>
      <c r="I21" s="150"/>
      <c r="J21" s="150"/>
      <c r="K21" s="150"/>
      <c r="L21" s="150"/>
      <c r="M21" s="150"/>
      <c r="N21" s="150"/>
      <c r="O21" s="150"/>
      <c r="P21" s="150"/>
      <c r="Q21" s="150"/>
      <c r="R21" s="150"/>
      <c r="S21" s="150"/>
      <c r="T21" s="150"/>
      <c r="U21" s="150"/>
      <c r="V21" s="59"/>
    </row>
    <row r="22" spans="1:7" s="30" customFormat="1" ht="15">
      <c r="A22" s="49" t="s">
        <v>199</v>
      </c>
      <c r="B22" s="74" t="s">
        <v>198</v>
      </c>
      <c r="C22" s="74"/>
      <c r="D22" s="74"/>
      <c r="E22" s="74"/>
      <c r="F22" s="74"/>
      <c r="G22" s="50">
        <v>20</v>
      </c>
    </row>
    <row r="23" spans="1:7" s="30" customFormat="1" ht="15">
      <c r="A23" s="49" t="s">
        <v>293</v>
      </c>
      <c r="B23" s="74" t="s">
        <v>210</v>
      </c>
      <c r="C23" s="74"/>
      <c r="D23" s="74"/>
      <c r="E23" s="74"/>
      <c r="F23" s="74"/>
      <c r="G23" s="50">
        <v>22</v>
      </c>
    </row>
    <row r="24" spans="1:7" s="30" customFormat="1" ht="15">
      <c r="A24" s="49" t="s">
        <v>294</v>
      </c>
      <c r="B24" s="74" t="s">
        <v>295</v>
      </c>
      <c r="C24" s="74"/>
      <c r="D24" s="74"/>
      <c r="E24" s="74"/>
      <c r="F24" s="74"/>
      <c r="G24" s="50">
        <v>22</v>
      </c>
    </row>
    <row r="25" spans="1:7" s="30" customFormat="1" ht="15">
      <c r="A25" s="49" t="s">
        <v>378</v>
      </c>
      <c r="B25" s="74" t="s">
        <v>423</v>
      </c>
      <c r="C25" s="74"/>
      <c r="D25" s="74"/>
      <c r="E25" s="74"/>
      <c r="F25" s="74"/>
      <c r="G25" s="50">
        <v>23</v>
      </c>
    </row>
    <row r="26" spans="1:7" s="30" customFormat="1" ht="9.75" customHeight="1">
      <c r="A26" s="51"/>
      <c r="B26" s="42"/>
      <c r="C26" s="42"/>
      <c r="D26" s="42"/>
      <c r="E26" s="42"/>
      <c r="F26" s="42"/>
      <c r="G26" s="52"/>
    </row>
    <row r="27" spans="1:7" s="30" customFormat="1" ht="15">
      <c r="A27" s="43" t="s">
        <v>298</v>
      </c>
      <c r="B27" s="44" t="s">
        <v>88</v>
      </c>
      <c r="C27" s="44"/>
      <c r="D27" s="44"/>
      <c r="E27" s="44"/>
      <c r="F27" s="44"/>
      <c r="G27" s="45" t="s">
        <v>89</v>
      </c>
    </row>
    <row r="28" spans="1:7" s="30" customFormat="1" ht="9.75" customHeight="1">
      <c r="A28" s="53"/>
      <c r="B28" s="42"/>
      <c r="C28" s="42"/>
      <c r="D28" s="42"/>
      <c r="E28" s="42"/>
      <c r="F28" s="42"/>
      <c r="G28" s="50"/>
    </row>
    <row r="29" spans="1:7" s="30" customFormat="1" ht="15">
      <c r="A29" s="49" t="s">
        <v>90</v>
      </c>
      <c r="B29" s="478" t="s">
        <v>189</v>
      </c>
      <c r="C29" s="478"/>
      <c r="D29" s="478"/>
      <c r="E29" s="478"/>
      <c r="F29" s="478"/>
      <c r="G29" s="50">
        <v>8</v>
      </c>
    </row>
    <row r="30" spans="1:7" s="30" customFormat="1" ht="15">
      <c r="A30" s="49" t="s">
        <v>91</v>
      </c>
      <c r="B30" s="478" t="s">
        <v>190</v>
      </c>
      <c r="C30" s="478"/>
      <c r="D30" s="478"/>
      <c r="E30" s="478"/>
      <c r="F30" s="478"/>
      <c r="G30" s="50">
        <v>8</v>
      </c>
    </row>
    <row r="31" spans="1:7" s="30" customFormat="1" ht="15">
      <c r="A31" s="49" t="s">
        <v>92</v>
      </c>
      <c r="B31" s="478" t="s">
        <v>120</v>
      </c>
      <c r="C31" s="478"/>
      <c r="D31" s="478"/>
      <c r="E31" s="478"/>
      <c r="F31" s="478"/>
      <c r="G31" s="50">
        <v>8</v>
      </c>
    </row>
    <row r="32" spans="1:7" s="30" customFormat="1" ht="15">
      <c r="A32" s="49" t="s">
        <v>93</v>
      </c>
      <c r="B32" s="478" t="s">
        <v>117</v>
      </c>
      <c r="C32" s="478"/>
      <c r="D32" s="478"/>
      <c r="E32" s="478"/>
      <c r="F32" s="478"/>
      <c r="G32" s="50">
        <v>8</v>
      </c>
    </row>
    <row r="33" spans="1:7" s="30" customFormat="1" ht="15">
      <c r="A33" s="49" t="s">
        <v>94</v>
      </c>
      <c r="B33" s="478" t="s">
        <v>118</v>
      </c>
      <c r="C33" s="478"/>
      <c r="D33" s="478"/>
      <c r="E33" s="478"/>
      <c r="F33" s="478"/>
      <c r="G33" s="50">
        <v>9</v>
      </c>
    </row>
    <row r="34" spans="1:7" s="30" customFormat="1" ht="15">
      <c r="A34" s="49" t="s">
        <v>95</v>
      </c>
      <c r="B34" s="478" t="s">
        <v>119</v>
      </c>
      <c r="C34" s="478"/>
      <c r="D34" s="478"/>
      <c r="E34" s="478"/>
      <c r="F34" s="478"/>
      <c r="G34" s="50">
        <v>9</v>
      </c>
    </row>
    <row r="35" spans="1:7" s="30" customFormat="1" ht="15">
      <c r="A35" s="49" t="s">
        <v>96</v>
      </c>
      <c r="B35" s="478" t="s">
        <v>124</v>
      </c>
      <c r="C35" s="478"/>
      <c r="D35" s="478"/>
      <c r="E35" s="478"/>
      <c r="F35" s="478"/>
      <c r="G35" s="50">
        <v>9</v>
      </c>
    </row>
    <row r="36" spans="1:7" s="30" customFormat="1" ht="15">
      <c r="A36" s="49" t="s">
        <v>97</v>
      </c>
      <c r="B36" s="478" t="s">
        <v>121</v>
      </c>
      <c r="C36" s="478"/>
      <c r="D36" s="478"/>
      <c r="E36" s="478"/>
      <c r="F36" s="478"/>
      <c r="G36" s="50">
        <v>9</v>
      </c>
    </row>
    <row r="37" spans="1:7" s="30" customFormat="1" ht="15">
      <c r="A37" s="49" t="s">
        <v>98</v>
      </c>
      <c r="B37" s="478" t="s">
        <v>122</v>
      </c>
      <c r="C37" s="478"/>
      <c r="D37" s="478"/>
      <c r="E37" s="478"/>
      <c r="F37" s="478"/>
      <c r="G37" s="50">
        <v>10</v>
      </c>
    </row>
    <row r="38" spans="1:7" s="30" customFormat="1" ht="15">
      <c r="A38" s="49" t="s">
        <v>99</v>
      </c>
      <c r="B38" s="478" t="s">
        <v>123</v>
      </c>
      <c r="C38" s="478"/>
      <c r="D38" s="478"/>
      <c r="E38" s="478"/>
      <c r="F38" s="478"/>
      <c r="G38" s="50">
        <v>10</v>
      </c>
    </row>
    <row r="39" spans="1:7" s="30" customFormat="1" ht="15">
      <c r="A39" s="49" t="s">
        <v>100</v>
      </c>
      <c r="B39" s="478" t="s">
        <v>125</v>
      </c>
      <c r="C39" s="478"/>
      <c r="D39" s="478"/>
      <c r="E39" s="478"/>
      <c r="F39" s="478"/>
      <c r="G39" s="50">
        <v>10</v>
      </c>
    </row>
    <row r="40" spans="1:7" s="30" customFormat="1" ht="15">
      <c r="A40" s="49" t="s">
        <v>101</v>
      </c>
      <c r="B40" s="478" t="s">
        <v>133</v>
      </c>
      <c r="C40" s="478"/>
      <c r="D40" s="478"/>
      <c r="E40" s="478"/>
      <c r="F40" s="478"/>
      <c r="G40" s="50">
        <v>10</v>
      </c>
    </row>
    <row r="41" spans="1:7" s="30" customFormat="1" ht="15">
      <c r="A41" s="49" t="s">
        <v>102</v>
      </c>
      <c r="B41" s="478" t="s">
        <v>170</v>
      </c>
      <c r="C41" s="478"/>
      <c r="D41" s="478"/>
      <c r="E41" s="478"/>
      <c r="F41" s="478"/>
      <c r="G41" s="50">
        <v>13</v>
      </c>
    </row>
    <row r="42" spans="1:7" s="30" customFormat="1" ht="15">
      <c r="A42" s="49" t="s">
        <v>103</v>
      </c>
      <c r="B42" s="478" t="s">
        <v>171</v>
      </c>
      <c r="C42" s="478"/>
      <c r="D42" s="478"/>
      <c r="E42" s="478"/>
      <c r="F42" s="478"/>
      <c r="G42" s="50">
        <v>13</v>
      </c>
    </row>
    <row r="43" spans="1:7" s="30" customFormat="1" ht="15">
      <c r="A43" s="49" t="s">
        <v>200</v>
      </c>
      <c r="B43" s="74" t="s">
        <v>321</v>
      </c>
      <c r="C43" s="74"/>
      <c r="D43" s="74"/>
      <c r="E43" s="74"/>
      <c r="F43" s="74"/>
      <c r="G43" s="50">
        <v>21</v>
      </c>
    </row>
    <row r="44" spans="1:9" s="30" customFormat="1" ht="15">
      <c r="A44" s="49" t="s">
        <v>199</v>
      </c>
      <c r="B44" s="74" t="s">
        <v>201</v>
      </c>
      <c r="C44" s="74"/>
      <c r="D44" s="74"/>
      <c r="E44" s="74"/>
      <c r="F44" s="74"/>
      <c r="G44" s="50">
        <v>21</v>
      </c>
      <c r="I44" s="151"/>
    </row>
    <row r="45" spans="1:9" s="30" customFormat="1" ht="15">
      <c r="A45" s="49" t="s">
        <v>293</v>
      </c>
      <c r="B45" s="74" t="s">
        <v>296</v>
      </c>
      <c r="C45" s="74"/>
      <c r="D45" s="74"/>
      <c r="E45" s="74"/>
      <c r="F45" s="74"/>
      <c r="G45" s="50">
        <v>24</v>
      </c>
      <c r="I45" s="151"/>
    </row>
    <row r="46" spans="1:9" s="30" customFormat="1" ht="15">
      <c r="A46" s="54"/>
      <c r="B46" s="54"/>
      <c r="C46" s="55"/>
      <c r="D46" s="55"/>
      <c r="E46" s="55"/>
      <c r="F46" s="55"/>
      <c r="G46" s="56"/>
      <c r="I46" s="151"/>
    </row>
    <row r="47" spans="1:7" s="30" customFormat="1" ht="54.75" customHeight="1">
      <c r="A47" s="479" t="s">
        <v>336</v>
      </c>
      <c r="B47" s="479"/>
      <c r="C47" s="479"/>
      <c r="D47" s="479"/>
      <c r="E47" s="479"/>
      <c r="F47" s="479"/>
      <c r="G47" s="479"/>
    </row>
    <row r="49" ht="14.25">
      <c r="A49" s="39" t="s">
        <v>83</v>
      </c>
    </row>
    <row r="50" ht="14.25">
      <c r="A50" s="39" t="s">
        <v>84</v>
      </c>
    </row>
    <row r="51" ht="14.25">
      <c r="A51" s="39" t="s">
        <v>85</v>
      </c>
    </row>
    <row r="52" spans="1:3" ht="15">
      <c r="A52" s="40" t="s">
        <v>86</v>
      </c>
      <c r="B52" s="30"/>
      <c r="C52" s="59"/>
    </row>
    <row r="53" spans="1:3" ht="15">
      <c r="A53" s="30"/>
      <c r="B53" s="30"/>
      <c r="C53" s="59"/>
    </row>
    <row r="54" spans="2:3" ht="15">
      <c r="B54" s="30"/>
      <c r="C54" s="59"/>
    </row>
    <row r="55" spans="2:3" ht="15">
      <c r="B55" s="41"/>
      <c r="C55" s="59"/>
    </row>
    <row r="56" spans="2:3" ht="15">
      <c r="B56" s="30"/>
      <c r="C56" s="30"/>
    </row>
  </sheetData>
  <sheetProtection/>
  <mergeCells count="28">
    <mergeCell ref="B42:F42"/>
    <mergeCell ref="B36:F36"/>
    <mergeCell ref="B40:F40"/>
    <mergeCell ref="B37:F37"/>
    <mergeCell ref="B35:F35"/>
    <mergeCell ref="B38:F38"/>
    <mergeCell ref="B39:F39"/>
    <mergeCell ref="B41:F41"/>
    <mergeCell ref="B12:F12"/>
    <mergeCell ref="B13:F13"/>
    <mergeCell ref="B14:F14"/>
    <mergeCell ref="B16:F16"/>
    <mergeCell ref="B15:F15"/>
    <mergeCell ref="A47:G47"/>
    <mergeCell ref="B30:F30"/>
    <mergeCell ref="B31:F31"/>
    <mergeCell ref="B32:F32"/>
    <mergeCell ref="B33:F33"/>
    <mergeCell ref="A1:G1"/>
    <mergeCell ref="B5:F5"/>
    <mergeCell ref="B6:F6"/>
    <mergeCell ref="B34:F34"/>
    <mergeCell ref="B29:F29"/>
    <mergeCell ref="B9:F9"/>
    <mergeCell ref="B10:F10"/>
    <mergeCell ref="B21:F21"/>
    <mergeCell ref="B11:F11"/>
    <mergeCell ref="B8:F8"/>
  </mergeCells>
  <printOptions/>
  <pageMargins left="0.7086614173228347" right="0.7086614173228347" top="0.7480314960629921" bottom="0.7480314960629921" header="0.31496062992125984" footer="0.31496062992125984"/>
  <pageSetup fitToHeight="1" fitToWidth="1" horizontalDpi="600" verticalDpi="600" orientation="portrait" scale="87" r:id="rId2"/>
  <drawing r:id="rId1"/>
</worksheet>
</file>

<file path=xl/worksheets/sheet20.xml><?xml version="1.0" encoding="utf-8"?>
<worksheet xmlns="http://schemas.openxmlformats.org/spreadsheetml/2006/main" xmlns:r="http://schemas.openxmlformats.org/officeDocument/2006/relationships">
  <dimension ref="I2:AB40"/>
  <sheetViews>
    <sheetView zoomScalePageLayoutView="0" workbookViewId="0" topLeftCell="A10">
      <selection activeCell="A1" sqref="A1:H48"/>
    </sheetView>
  </sheetViews>
  <sheetFormatPr defaultColWidth="11.00390625" defaultRowHeight="14.25"/>
  <cols>
    <col min="1" max="1" width="3.25390625" style="77" customWidth="1"/>
    <col min="2" max="2" width="18.625" style="77" customWidth="1"/>
    <col min="3" max="4" width="11.00390625" style="77" customWidth="1"/>
    <col min="5" max="5" width="8.875" style="77" customWidth="1"/>
    <col min="6" max="7" width="11.00390625" style="77" customWidth="1"/>
    <col min="8" max="20" width="8.25390625" style="77" customWidth="1"/>
    <col min="21" max="23" width="11.00390625" style="77" customWidth="1"/>
    <col min="24" max="24" width="12.375" style="77" bestFit="1" customWidth="1"/>
    <col min="25" max="16384" width="11.00390625" style="77" customWidth="1"/>
  </cols>
  <sheetData>
    <row r="2" spans="23:25" ht="14.25">
      <c r="W2" s="77" t="s">
        <v>147</v>
      </c>
      <c r="X2" s="2">
        <v>338735694</v>
      </c>
      <c r="Y2" s="275">
        <f>X2/$X$13</f>
        <v>0.3334060210481363</v>
      </c>
    </row>
    <row r="3" spans="23:25" ht="14.25">
      <c r="W3" s="77" t="s">
        <v>148</v>
      </c>
      <c r="X3" s="2">
        <v>136956773</v>
      </c>
      <c r="Y3" s="275">
        <f aca="true" t="shared" si="0" ref="Y3:Y12">X3/$X$13</f>
        <v>0.13480189289270125</v>
      </c>
    </row>
    <row r="4" spans="23:25" ht="14.25">
      <c r="W4" s="77" t="s">
        <v>68</v>
      </c>
      <c r="X4" s="2">
        <v>121080896</v>
      </c>
      <c r="Y4" s="275">
        <f t="shared" si="0"/>
        <v>0.11917580720118384</v>
      </c>
    </row>
    <row r="5" spans="23:25" ht="14.25">
      <c r="W5" s="77" t="s">
        <v>72</v>
      </c>
      <c r="X5" s="2">
        <v>94618622</v>
      </c>
      <c r="Y5" s="275">
        <f t="shared" si="0"/>
        <v>0.09312989105328137</v>
      </c>
    </row>
    <row r="6" spans="23:25" ht="15">
      <c r="W6" s="77" t="s">
        <v>315</v>
      </c>
      <c r="X6" s="2">
        <v>85138429</v>
      </c>
      <c r="Y6" s="275">
        <f t="shared" si="0"/>
        <v>0.08379885956506036</v>
      </c>
    </row>
    <row r="7" spans="23:25" ht="14.25">
      <c r="W7" s="77" t="s">
        <v>69</v>
      </c>
      <c r="X7" s="2">
        <v>68454870</v>
      </c>
      <c r="Y7" s="275">
        <f t="shared" si="0"/>
        <v>0.06737779995534642</v>
      </c>
    </row>
    <row r="8" spans="23:25" ht="14.25">
      <c r="W8" s="77" t="s">
        <v>194</v>
      </c>
      <c r="X8" s="2">
        <v>21042874</v>
      </c>
      <c r="Y8" s="275">
        <f t="shared" si="0"/>
        <v>0.02071178507617588</v>
      </c>
    </row>
    <row r="9" spans="23:25" ht="14.25">
      <c r="W9" s="77" t="s">
        <v>279</v>
      </c>
      <c r="X9" s="2">
        <v>33589830</v>
      </c>
      <c r="Y9" s="275">
        <f t="shared" si="0"/>
        <v>0.03306132706517584</v>
      </c>
    </row>
    <row r="10" spans="23:25" ht="14.25">
      <c r="W10" s="77" t="s">
        <v>149</v>
      </c>
      <c r="X10" s="2">
        <v>23823707</v>
      </c>
      <c r="Y10" s="275">
        <f t="shared" si="0"/>
        <v>0.023448864404253283</v>
      </c>
    </row>
    <row r="11" spans="23:25" ht="14.25">
      <c r="W11" s="77" t="s">
        <v>280</v>
      </c>
      <c r="X11" s="2">
        <v>28842839</v>
      </c>
      <c r="Y11" s="275">
        <f t="shared" si="0"/>
        <v>0.028389025299241148</v>
      </c>
    </row>
    <row r="12" spans="23:25" ht="14.25">
      <c r="W12" s="77" t="s">
        <v>164</v>
      </c>
      <c r="X12" s="2">
        <v>63700999</v>
      </c>
      <c r="Y12" s="275">
        <f t="shared" si="0"/>
        <v>0.0626987264394443</v>
      </c>
    </row>
    <row r="13" ht="14.25">
      <c r="X13" s="2">
        <v>1015985533</v>
      </c>
    </row>
    <row r="21" ht="15" thickBot="1"/>
    <row r="22" spans="24:28" ht="21.75" thickBot="1">
      <c r="X22" s="276"/>
      <c r="Y22" s="277" t="s">
        <v>195</v>
      </c>
      <c r="Z22" s="277" t="s">
        <v>196</v>
      </c>
      <c r="AA22" s="277" t="s">
        <v>159</v>
      </c>
      <c r="AB22" s="277" t="s">
        <v>145</v>
      </c>
    </row>
    <row r="23" spans="10:28" ht="15" thickBot="1">
      <c r="J23" s="191"/>
      <c r="X23" s="278">
        <v>1997</v>
      </c>
      <c r="Y23" s="279">
        <v>2489287</v>
      </c>
      <c r="Z23" s="279">
        <v>1330057</v>
      </c>
      <c r="AA23" s="279">
        <v>490905</v>
      </c>
      <c r="AB23" s="279">
        <v>4310249</v>
      </c>
    </row>
    <row r="24" spans="24:28" ht="15" thickBot="1">
      <c r="X24" s="278">
        <v>1998</v>
      </c>
      <c r="Y24" s="279">
        <v>2996983</v>
      </c>
      <c r="Z24" s="280">
        <v>1443082</v>
      </c>
      <c r="AA24" s="279">
        <v>825438</v>
      </c>
      <c r="AB24" s="279">
        <v>5265503</v>
      </c>
    </row>
    <row r="25" spans="24:28" ht="15" thickBot="1">
      <c r="X25" s="278">
        <v>1999</v>
      </c>
      <c r="Y25" s="279">
        <v>2395729</v>
      </c>
      <c r="Z25" s="279">
        <v>1318548</v>
      </c>
      <c r="AA25" s="279">
        <v>565874</v>
      </c>
      <c r="AB25" s="279">
        <v>4280151</v>
      </c>
    </row>
    <row r="26" spans="24:28" ht="15" thickBot="1">
      <c r="X26" s="278">
        <v>2000</v>
      </c>
      <c r="Y26" s="279">
        <v>3748213</v>
      </c>
      <c r="Z26" s="279">
        <v>1956098</v>
      </c>
      <c r="AA26" s="279">
        <v>715063</v>
      </c>
      <c r="AB26" s="279">
        <v>6419374</v>
      </c>
    </row>
    <row r="27" spans="24:28" ht="15" thickBot="1">
      <c r="X27" s="278">
        <v>2001</v>
      </c>
      <c r="Y27" s="279">
        <v>4460397</v>
      </c>
      <c r="Z27" s="279">
        <v>583290</v>
      </c>
      <c r="AA27" s="279">
        <v>408098</v>
      </c>
      <c r="AB27" s="279">
        <v>5451785</v>
      </c>
    </row>
    <row r="28" spans="24:28" ht="15" thickBot="1">
      <c r="X28" s="278">
        <v>2002</v>
      </c>
      <c r="Y28" s="279">
        <v>4430500</v>
      </c>
      <c r="Z28" s="279">
        <v>834463</v>
      </c>
      <c r="AA28" s="279">
        <v>358267</v>
      </c>
      <c r="AB28" s="279">
        <v>5623230</v>
      </c>
    </row>
    <row r="29" spans="9:28" ht="15.75" thickBot="1">
      <c r="I29" s="289"/>
      <c r="X29" s="278">
        <v>2003</v>
      </c>
      <c r="Y29" s="279">
        <v>5460865</v>
      </c>
      <c r="Z29" s="279">
        <v>947611</v>
      </c>
      <c r="AA29" s="279">
        <v>273745</v>
      </c>
      <c r="AB29" s="279">
        <v>6682221</v>
      </c>
    </row>
    <row r="30" spans="24:28" ht="15" thickBot="1">
      <c r="X30" s="278">
        <v>2004</v>
      </c>
      <c r="Y30" s="279">
        <v>5474888</v>
      </c>
      <c r="Z30" s="279">
        <v>577173</v>
      </c>
      <c r="AA30" s="279">
        <v>248675</v>
      </c>
      <c r="AB30" s="279">
        <v>6300736</v>
      </c>
    </row>
    <row r="31" spans="24:28" ht="15" thickBot="1">
      <c r="X31" s="278">
        <v>2005</v>
      </c>
      <c r="Y31" s="279">
        <v>6303212</v>
      </c>
      <c r="Z31" s="279">
        <v>1047796</v>
      </c>
      <c r="AA31" s="279">
        <v>534503</v>
      </c>
      <c r="AB31" s="279">
        <v>7885511</v>
      </c>
    </row>
    <row r="32" spans="24:28" ht="15" thickBot="1">
      <c r="X32" s="278">
        <v>2006</v>
      </c>
      <c r="Y32" s="279">
        <v>7163043</v>
      </c>
      <c r="Z32" s="279">
        <v>861365</v>
      </c>
      <c r="AA32" s="279">
        <v>424370</v>
      </c>
      <c r="AB32" s="279">
        <v>8448778</v>
      </c>
    </row>
    <row r="33" spans="24:28" ht="15" thickBot="1">
      <c r="X33" s="278">
        <v>2007</v>
      </c>
      <c r="Y33" s="280">
        <v>7038874</v>
      </c>
      <c r="Z33" s="280">
        <v>879062</v>
      </c>
      <c r="AA33" s="280">
        <v>359524</v>
      </c>
      <c r="AB33" s="280">
        <v>8277460</v>
      </c>
    </row>
    <row r="34" spans="24:28" ht="15" thickBot="1">
      <c r="X34" s="278">
        <v>2008</v>
      </c>
      <c r="Y34" s="280">
        <v>6927908</v>
      </c>
      <c r="Z34" s="280">
        <v>1318511</v>
      </c>
      <c r="AA34" s="280">
        <v>436551</v>
      </c>
      <c r="AB34" s="280">
        <v>8682971</v>
      </c>
    </row>
    <row r="35" spans="24:28" ht="15" thickBot="1">
      <c r="X35" s="278">
        <v>2009</v>
      </c>
      <c r="Y35" s="280">
        <v>8665659</v>
      </c>
      <c r="Z35" s="280">
        <v>1152065</v>
      </c>
      <c r="AA35" s="280">
        <v>275198</v>
      </c>
      <c r="AB35" s="280">
        <v>10092922</v>
      </c>
    </row>
    <row r="36" spans="24:28" ht="15" thickBot="1">
      <c r="X36" s="278">
        <v>2010</v>
      </c>
      <c r="Y36" s="280">
        <v>7445528</v>
      </c>
      <c r="Z36" s="280">
        <v>1271633</v>
      </c>
      <c r="AA36" s="280">
        <v>435221</v>
      </c>
      <c r="AB36" s="280">
        <v>9152383</v>
      </c>
    </row>
    <row r="37" spans="24:28" ht="15" thickBot="1">
      <c r="X37" s="278">
        <v>2011</v>
      </c>
      <c r="Y37" s="280">
        <v>8286392</v>
      </c>
      <c r="Z37" s="280">
        <v>1180010</v>
      </c>
      <c r="AA37" s="280">
        <v>997406</v>
      </c>
      <c r="AB37" s="280">
        <v>10463809</v>
      </c>
    </row>
    <row r="38" spans="24:28" ht="15" thickBot="1">
      <c r="X38" s="278">
        <v>2012</v>
      </c>
      <c r="Y38" s="280">
        <v>10159853</v>
      </c>
      <c r="Z38" s="280">
        <v>1716869</v>
      </c>
      <c r="AA38" s="280">
        <v>676985</v>
      </c>
      <c r="AB38" s="280">
        <v>12553707</v>
      </c>
    </row>
    <row r="40" ht="14.25">
      <c r="Y40" s="1"/>
    </row>
  </sheetData>
  <sheetProtection/>
  <printOptions/>
  <pageMargins left="0.7086614173228347" right="0.7086614173228347" top="0.7480314960629921" bottom="0.7480314960629921" header="0.31496062992125984" footer="0.31496062992125984"/>
  <pageSetup orientation="portrait" r:id="rId2"/>
  <headerFooter>
    <oddFooter>&amp;C20</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7">
      <selection activeCell="I18" sqref="I18"/>
    </sheetView>
  </sheetViews>
  <sheetFormatPr defaultColWidth="11.00390625" defaultRowHeight="14.25"/>
  <cols>
    <col min="1" max="1" width="2.875" style="0" customWidth="1"/>
    <col min="2" max="2" width="18.00390625" style="0" bestFit="1" customWidth="1"/>
    <col min="4" max="5" width="9.125" style="0" bestFit="1" customWidth="1"/>
    <col min="6" max="6" width="10.25390625" style="0" bestFit="1" customWidth="1"/>
  </cols>
  <sheetData>
    <row r="1" spans="2:14" ht="15.75" thickBot="1">
      <c r="B1" s="593" t="s">
        <v>373</v>
      </c>
      <c r="C1" s="594"/>
      <c r="D1" s="594"/>
      <c r="E1" s="594"/>
      <c r="F1" s="594"/>
      <c r="G1" s="594"/>
      <c r="H1" s="594"/>
      <c r="I1" s="594"/>
      <c r="J1" s="594"/>
      <c r="K1" s="594"/>
      <c r="L1" s="594"/>
      <c r="M1" s="595"/>
      <c r="N1" s="77"/>
    </row>
    <row r="2" spans="2:14" ht="15" thickBot="1">
      <c r="B2" s="596" t="s">
        <v>214</v>
      </c>
      <c r="C2" s="597"/>
      <c r="D2" s="597"/>
      <c r="E2" s="597"/>
      <c r="F2" s="597"/>
      <c r="G2" s="597"/>
      <c r="H2" s="597"/>
      <c r="I2" s="597"/>
      <c r="J2" s="597"/>
      <c r="K2" s="597"/>
      <c r="L2" s="597"/>
      <c r="M2" s="598"/>
      <c r="N2" s="77"/>
    </row>
    <row r="3" spans="2:14" ht="15">
      <c r="B3" s="303" t="s">
        <v>206</v>
      </c>
      <c r="C3" s="304">
        <v>2002</v>
      </c>
      <c r="D3" s="304">
        <v>2003</v>
      </c>
      <c r="E3" s="304">
        <v>2004</v>
      </c>
      <c r="F3" s="304">
        <v>2005</v>
      </c>
      <c r="G3" s="304">
        <v>2006</v>
      </c>
      <c r="H3" s="304">
        <v>2007</v>
      </c>
      <c r="I3" s="304">
        <v>2008</v>
      </c>
      <c r="J3" s="304">
        <v>2009</v>
      </c>
      <c r="K3" s="304">
        <v>2010</v>
      </c>
      <c r="L3" s="305" t="s">
        <v>281</v>
      </c>
      <c r="M3" s="305" t="s">
        <v>282</v>
      </c>
      <c r="N3" s="77"/>
    </row>
    <row r="4" spans="2:13" ht="14.25">
      <c r="B4" s="252" t="s">
        <v>207</v>
      </c>
      <c r="C4" s="113">
        <v>108569</v>
      </c>
      <c r="D4" s="113">
        <v>110097</v>
      </c>
      <c r="E4" s="113">
        <v>112056</v>
      </c>
      <c r="F4" s="113">
        <v>114448</v>
      </c>
      <c r="G4" s="113">
        <v>116796</v>
      </c>
      <c r="H4" s="113">
        <v>117558</v>
      </c>
      <c r="I4" s="113">
        <v>119847.61782391006</v>
      </c>
      <c r="J4" s="113">
        <v>121924.23970770568</v>
      </c>
      <c r="K4" s="113">
        <v>122640.83666542824</v>
      </c>
      <c r="L4" s="251">
        <v>125946.23000000001</v>
      </c>
      <c r="M4" s="251">
        <v>125946.23000000001</v>
      </c>
    </row>
    <row r="5" spans="2:13" ht="14.25">
      <c r="B5" s="252" t="s">
        <v>208</v>
      </c>
      <c r="C5" s="113">
        <v>52366</v>
      </c>
      <c r="D5" s="113">
        <v>52685</v>
      </c>
      <c r="E5" s="113">
        <v>53426</v>
      </c>
      <c r="F5" s="113">
        <v>54646</v>
      </c>
      <c r="G5" s="113">
        <v>54989</v>
      </c>
      <c r="H5" s="113">
        <v>55119</v>
      </c>
      <c r="I5" s="113">
        <v>55119</v>
      </c>
      <c r="J5" s="113">
        <v>55200</v>
      </c>
      <c r="K5" s="113">
        <v>55000</v>
      </c>
      <c r="L5" s="251">
        <v>55000</v>
      </c>
      <c r="M5" s="464">
        <v>15828.419999999998</v>
      </c>
    </row>
    <row r="6" spans="2:13" ht="14.25">
      <c r="B6" s="252" t="s">
        <v>209</v>
      </c>
      <c r="C6" s="113">
        <v>9791</v>
      </c>
      <c r="D6" s="113">
        <v>9853</v>
      </c>
      <c r="E6" s="113">
        <v>9883</v>
      </c>
      <c r="F6" s="113">
        <v>10002</v>
      </c>
      <c r="G6" s="113">
        <v>10063</v>
      </c>
      <c r="H6" s="113">
        <v>9982</v>
      </c>
      <c r="I6" s="113">
        <v>9982</v>
      </c>
      <c r="J6" s="113">
        <v>10001</v>
      </c>
      <c r="K6" s="113">
        <v>9990</v>
      </c>
      <c r="L6" s="251">
        <v>10000</v>
      </c>
      <c r="M6" s="464">
        <v>7462.63</v>
      </c>
    </row>
    <row r="7" spans="2:13" ht="14.25">
      <c r="B7" s="285" t="s">
        <v>145</v>
      </c>
      <c r="C7" s="286">
        <f aca="true" t="shared" si="0" ref="C7:M7">C4+C5+C6</f>
        <v>170726</v>
      </c>
      <c r="D7" s="286">
        <f t="shared" si="0"/>
        <v>172635</v>
      </c>
      <c r="E7" s="286">
        <f t="shared" si="0"/>
        <v>175365</v>
      </c>
      <c r="F7" s="286">
        <f t="shared" si="0"/>
        <v>179096</v>
      </c>
      <c r="G7" s="286">
        <f t="shared" si="0"/>
        <v>181848</v>
      </c>
      <c r="H7" s="286">
        <f t="shared" si="0"/>
        <v>182659</v>
      </c>
      <c r="I7" s="286">
        <f t="shared" si="0"/>
        <v>184948.61782391006</v>
      </c>
      <c r="J7" s="286">
        <f t="shared" si="0"/>
        <v>187125.23970770568</v>
      </c>
      <c r="K7" s="286">
        <f t="shared" si="0"/>
        <v>187630.83666542824</v>
      </c>
      <c r="L7" s="287">
        <f t="shared" si="0"/>
        <v>190946.23</v>
      </c>
      <c r="M7" s="465">
        <f t="shared" si="0"/>
        <v>149237.28000000003</v>
      </c>
    </row>
    <row r="8" spans="2:13" ht="14.25">
      <c r="B8" s="599" t="s">
        <v>505</v>
      </c>
      <c r="C8" s="600"/>
      <c r="D8" s="600"/>
      <c r="E8" s="600"/>
      <c r="F8" s="600"/>
      <c r="G8" s="600"/>
      <c r="H8" s="600"/>
      <c r="I8" s="600"/>
      <c r="J8" s="600"/>
      <c r="K8" s="600"/>
      <c r="L8" s="600"/>
      <c r="M8" s="601"/>
    </row>
    <row r="9" spans="2:13" ht="28.5" customHeight="1">
      <c r="B9" s="587" t="s">
        <v>350</v>
      </c>
      <c r="C9" s="587"/>
      <c r="D9" s="587"/>
      <c r="E9" s="587"/>
      <c r="F9" s="587"/>
      <c r="G9" s="587"/>
      <c r="H9" s="587"/>
      <c r="I9" s="587"/>
      <c r="J9" s="587"/>
      <c r="K9" s="587"/>
      <c r="L9" s="587"/>
      <c r="M9" s="587"/>
    </row>
    <row r="10" spans="2:13" ht="27.75" customHeight="1">
      <c r="B10" s="587" t="s">
        <v>506</v>
      </c>
      <c r="C10" s="587"/>
      <c r="D10" s="587"/>
      <c r="E10" s="587"/>
      <c r="F10" s="587"/>
      <c r="G10" s="587"/>
      <c r="H10" s="587"/>
      <c r="I10" s="587"/>
      <c r="J10" s="587"/>
      <c r="K10" s="587"/>
      <c r="L10" s="587"/>
      <c r="M10" s="587"/>
    </row>
    <row r="11" spans="2:13" ht="41.25" customHeight="1">
      <c r="B11" s="587" t="s">
        <v>351</v>
      </c>
      <c r="C11" s="587"/>
      <c r="D11" s="587"/>
      <c r="E11" s="587"/>
      <c r="F11" s="587"/>
      <c r="G11" s="587"/>
      <c r="H11" s="587"/>
      <c r="I11" s="587"/>
      <c r="J11" s="587"/>
      <c r="K11" s="587"/>
      <c r="L11" s="587"/>
      <c r="M11" s="587"/>
    </row>
    <row r="12" spans="8:12" ht="14.25">
      <c r="H12" s="250"/>
      <c r="I12" s="250"/>
      <c r="J12" s="250"/>
      <c r="K12" s="250"/>
      <c r="L12" s="250"/>
    </row>
    <row r="14" spans="5:9" ht="28.5" customHeight="1">
      <c r="E14" s="604" t="s">
        <v>374</v>
      </c>
      <c r="F14" s="604"/>
      <c r="G14" s="604"/>
      <c r="H14" s="604"/>
      <c r="I14" s="604"/>
    </row>
    <row r="15" spans="5:9" ht="27.75" customHeight="1">
      <c r="E15" s="589" t="s">
        <v>212</v>
      </c>
      <c r="F15" s="590"/>
      <c r="G15" s="602" t="s">
        <v>507</v>
      </c>
      <c r="H15" s="603"/>
      <c r="I15" s="588" t="s">
        <v>145</v>
      </c>
    </row>
    <row r="16" spans="5:9" ht="15">
      <c r="E16" s="591"/>
      <c r="F16" s="592"/>
      <c r="G16" s="466" t="s">
        <v>130</v>
      </c>
      <c r="H16" s="466" t="s">
        <v>129</v>
      </c>
      <c r="I16" s="588"/>
    </row>
    <row r="17" spans="5:9" ht="14.25">
      <c r="E17" s="467" t="s">
        <v>176</v>
      </c>
      <c r="F17" s="468"/>
      <c r="G17" s="469">
        <v>96.26</v>
      </c>
      <c r="H17" s="469">
        <v>6.92</v>
      </c>
      <c r="I17" s="469">
        <f aca="true" t="shared" si="1" ref="I17:I26">SUM(G17:H17)</f>
        <v>103.18</v>
      </c>
    </row>
    <row r="18" spans="5:9" ht="14.25">
      <c r="E18" s="467" t="s">
        <v>177</v>
      </c>
      <c r="F18" s="468"/>
      <c r="G18" s="469">
        <v>1791.13</v>
      </c>
      <c r="H18" s="469">
        <v>1669.67</v>
      </c>
      <c r="I18" s="469">
        <f t="shared" si="1"/>
        <v>3460.8</v>
      </c>
    </row>
    <row r="19" spans="5:9" ht="14.25">
      <c r="E19" s="467" t="s">
        <v>178</v>
      </c>
      <c r="F19" s="468"/>
      <c r="G19" s="469">
        <v>6364.4</v>
      </c>
      <c r="H19" s="469">
        <v>3245.71</v>
      </c>
      <c r="I19" s="469">
        <f t="shared" si="1"/>
        <v>9610.11</v>
      </c>
    </row>
    <row r="20" spans="5:9" s="77" customFormat="1" ht="14.25">
      <c r="E20" s="467" t="s">
        <v>179</v>
      </c>
      <c r="F20" s="468"/>
      <c r="G20" s="469">
        <v>1770.6</v>
      </c>
      <c r="H20" s="469">
        <v>10908.7</v>
      </c>
      <c r="I20" s="469">
        <v>12679.3</v>
      </c>
    </row>
    <row r="21" spans="5:9" ht="14.25">
      <c r="E21" s="467" t="s">
        <v>344</v>
      </c>
      <c r="F21" s="468"/>
      <c r="G21" s="469">
        <v>5772.71</v>
      </c>
      <c r="H21" s="469">
        <v>35449.98</v>
      </c>
      <c r="I21" s="469">
        <f t="shared" si="1"/>
        <v>41222.69</v>
      </c>
    </row>
    <row r="22" spans="5:9" ht="14.25">
      <c r="E22" s="467" t="s">
        <v>345</v>
      </c>
      <c r="F22" s="468"/>
      <c r="G22" s="469">
        <v>13799.57</v>
      </c>
      <c r="H22" s="469">
        <v>36540.74</v>
      </c>
      <c r="I22" s="469">
        <f t="shared" si="1"/>
        <v>50340.31</v>
      </c>
    </row>
    <row r="23" spans="5:9" ht="14.25">
      <c r="E23" s="467" t="s">
        <v>346</v>
      </c>
      <c r="F23" s="468"/>
      <c r="G23" s="469">
        <v>4046.29</v>
      </c>
      <c r="H23" s="469">
        <v>4461.26</v>
      </c>
      <c r="I23" s="469">
        <f t="shared" si="1"/>
        <v>8507.55</v>
      </c>
    </row>
    <row r="24" spans="5:9" ht="14.25">
      <c r="E24" s="467" t="s">
        <v>347</v>
      </c>
      <c r="F24" s="468"/>
      <c r="G24" s="469">
        <v>10.58</v>
      </c>
      <c r="H24" s="469">
        <v>5.72</v>
      </c>
      <c r="I24" s="469">
        <f t="shared" si="1"/>
        <v>16.3</v>
      </c>
    </row>
    <row r="25" spans="5:9" ht="14.25">
      <c r="E25" s="467" t="s">
        <v>348</v>
      </c>
      <c r="F25" s="468"/>
      <c r="G25" s="469">
        <v>4</v>
      </c>
      <c r="H25" s="469">
        <v>2</v>
      </c>
      <c r="I25" s="469">
        <f t="shared" si="1"/>
        <v>6</v>
      </c>
    </row>
    <row r="26" spans="5:9" ht="15">
      <c r="E26" s="470" t="s">
        <v>349</v>
      </c>
      <c r="F26" s="471"/>
      <c r="G26" s="472">
        <f>SUM(G17:G25)</f>
        <v>33655.54</v>
      </c>
      <c r="H26" s="472">
        <f>SUM(H17:H25)</f>
        <v>92290.7</v>
      </c>
      <c r="I26" s="472">
        <f t="shared" si="1"/>
        <v>125946.23999999999</v>
      </c>
    </row>
    <row r="27" spans="5:9" ht="14.25">
      <c r="E27" s="584" t="s">
        <v>283</v>
      </c>
      <c r="F27" s="585"/>
      <c r="G27" s="585"/>
      <c r="H27" s="585"/>
      <c r="I27" s="586"/>
    </row>
    <row r="35" ht="14.25" customHeight="1"/>
    <row r="36" ht="14.25" customHeight="1"/>
  </sheetData>
  <sheetProtection/>
  <mergeCells count="11">
    <mergeCell ref="B1:M1"/>
    <mergeCell ref="B2:M2"/>
    <mergeCell ref="B8:M8"/>
    <mergeCell ref="G15:H15"/>
    <mergeCell ref="E14:I14"/>
    <mergeCell ref="E27:I27"/>
    <mergeCell ref="B10:M10"/>
    <mergeCell ref="B11:M11"/>
    <mergeCell ref="B9:M9"/>
    <mergeCell ref="I15:I16"/>
    <mergeCell ref="E15:F16"/>
  </mergeCells>
  <printOptions/>
  <pageMargins left="0.7086614173228347" right="0.7086614173228347" top="0.7480314960629921" bottom="0.7480314960629921" header="0.31496062992125984" footer="0.31496062992125984"/>
  <pageSetup fitToHeight="1" fitToWidth="1" horizontalDpi="600" verticalDpi="600" orientation="landscape" scale="83" r:id="rId1"/>
  <headerFooter>
    <oddFooter>&amp;C21</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5:T22"/>
  <sheetViews>
    <sheetView zoomScalePageLayoutView="0" workbookViewId="0" topLeftCell="A1">
      <selection activeCell="L30" sqref="L30"/>
    </sheetView>
  </sheetViews>
  <sheetFormatPr defaultColWidth="11.00390625" defaultRowHeight="14.25"/>
  <cols>
    <col min="2" max="2" width="15.75390625" style="0" bestFit="1" customWidth="1"/>
    <col min="3" max="8" width="5.75390625" style="0" bestFit="1" customWidth="1"/>
    <col min="9" max="20" width="6.625" style="0" bestFit="1" customWidth="1"/>
  </cols>
  <sheetData>
    <row r="5" spans="2:20" ht="14.25">
      <c r="B5" s="557" t="s">
        <v>375</v>
      </c>
      <c r="C5" s="559"/>
      <c r="D5" s="559"/>
      <c r="E5" s="559"/>
      <c r="F5" s="559"/>
      <c r="G5" s="559"/>
      <c r="H5" s="559"/>
      <c r="I5" s="559"/>
      <c r="J5" s="559"/>
      <c r="K5" s="559"/>
      <c r="L5" s="559"/>
      <c r="M5" s="559"/>
      <c r="N5" s="559"/>
      <c r="O5" s="559"/>
      <c r="P5" s="559"/>
      <c r="Q5" s="559"/>
      <c r="R5" s="559"/>
      <c r="S5" s="559"/>
      <c r="T5" s="558"/>
    </row>
    <row r="6" spans="2:20" ht="14.25">
      <c r="B6" s="611" t="s">
        <v>316</v>
      </c>
      <c r="C6" s="605" t="s">
        <v>320</v>
      </c>
      <c r="D6" s="606"/>
      <c r="E6" s="606"/>
      <c r="F6" s="606"/>
      <c r="G6" s="606"/>
      <c r="H6" s="606"/>
      <c r="I6" s="606"/>
      <c r="J6" s="606"/>
      <c r="K6" s="606"/>
      <c r="L6" s="606"/>
      <c r="M6" s="606"/>
      <c r="N6" s="606"/>
      <c r="O6" s="606"/>
      <c r="P6" s="606"/>
      <c r="Q6" s="606"/>
      <c r="R6" s="606"/>
      <c r="S6" s="606"/>
      <c r="T6" s="607"/>
    </row>
    <row r="7" spans="2:20" ht="14.25">
      <c r="B7" s="612"/>
      <c r="C7" s="288">
        <v>1994</v>
      </c>
      <c r="D7" s="288">
        <v>1995</v>
      </c>
      <c r="E7" s="288">
        <v>1996</v>
      </c>
      <c r="F7" s="288">
        <v>1997</v>
      </c>
      <c r="G7" s="288">
        <v>1998</v>
      </c>
      <c r="H7" s="288">
        <v>1999</v>
      </c>
      <c r="I7" s="288">
        <v>2000</v>
      </c>
      <c r="J7" s="288">
        <v>2001</v>
      </c>
      <c r="K7" s="288">
        <v>2002</v>
      </c>
      <c r="L7" s="288">
        <v>2003</v>
      </c>
      <c r="M7" s="288">
        <v>2004</v>
      </c>
      <c r="N7" s="288">
        <v>2005</v>
      </c>
      <c r="O7" s="288">
        <v>2006</v>
      </c>
      <c r="P7" s="288">
        <v>2007</v>
      </c>
      <c r="Q7" s="288">
        <v>2008</v>
      </c>
      <c r="R7" s="288">
        <v>2009</v>
      </c>
      <c r="S7" s="288">
        <v>2010</v>
      </c>
      <c r="T7" s="288">
        <v>2011</v>
      </c>
    </row>
    <row r="8" spans="2:20" ht="14.25">
      <c r="B8" s="290" t="s">
        <v>317</v>
      </c>
      <c r="C8" s="291">
        <v>11112</v>
      </c>
      <c r="D8" s="292">
        <v>12281</v>
      </c>
      <c r="E8" s="291">
        <v>13094</v>
      </c>
      <c r="F8" s="292">
        <v>15995</v>
      </c>
      <c r="G8" s="291">
        <v>21094</v>
      </c>
      <c r="H8" s="292">
        <v>26172</v>
      </c>
      <c r="I8" s="292">
        <v>35967</v>
      </c>
      <c r="J8" s="292">
        <v>38227</v>
      </c>
      <c r="K8" s="292">
        <v>39261</v>
      </c>
      <c r="L8" s="292">
        <v>39731.4</v>
      </c>
      <c r="M8" s="292">
        <v>40085.6</v>
      </c>
      <c r="N8" s="292">
        <v>40440.7</v>
      </c>
      <c r="O8" s="292">
        <v>40788.6</v>
      </c>
      <c r="P8" s="292">
        <v>40765.9</v>
      </c>
      <c r="Q8" s="292">
        <v>38806.27</v>
      </c>
      <c r="R8" s="292">
        <v>40727.95</v>
      </c>
      <c r="S8" s="292">
        <v>38425.67</v>
      </c>
      <c r="T8" s="292">
        <v>40836.95</v>
      </c>
    </row>
    <row r="9" spans="2:20" ht="14.25">
      <c r="B9" s="293" t="s">
        <v>68</v>
      </c>
      <c r="C9" s="291">
        <v>2353</v>
      </c>
      <c r="D9" s="294">
        <v>2704</v>
      </c>
      <c r="E9" s="291">
        <v>3234</v>
      </c>
      <c r="F9" s="294">
        <v>5411</v>
      </c>
      <c r="G9" s="291">
        <v>8414</v>
      </c>
      <c r="H9" s="294">
        <v>10261</v>
      </c>
      <c r="I9" s="294">
        <v>12824</v>
      </c>
      <c r="J9" s="294">
        <v>12887</v>
      </c>
      <c r="K9" s="294">
        <v>12768</v>
      </c>
      <c r="L9" s="294">
        <v>12878.8</v>
      </c>
      <c r="M9" s="294">
        <v>12941.5</v>
      </c>
      <c r="N9" s="294">
        <v>13141.8</v>
      </c>
      <c r="O9" s="294">
        <v>13367.7</v>
      </c>
      <c r="P9" s="294">
        <v>13283</v>
      </c>
      <c r="Q9" s="294">
        <v>9656.2</v>
      </c>
      <c r="R9" s="294">
        <v>10040.5</v>
      </c>
      <c r="S9" s="294">
        <v>10640.15</v>
      </c>
      <c r="T9" s="294">
        <v>11431.95</v>
      </c>
    </row>
    <row r="10" spans="2:20" ht="14.25">
      <c r="B10" s="293" t="s">
        <v>72</v>
      </c>
      <c r="C10" s="291">
        <v>4150</v>
      </c>
      <c r="D10" s="294">
        <v>4402</v>
      </c>
      <c r="E10" s="291">
        <v>4503</v>
      </c>
      <c r="F10" s="294">
        <v>5563</v>
      </c>
      <c r="G10" s="291">
        <v>6705</v>
      </c>
      <c r="H10" s="294">
        <v>6907</v>
      </c>
      <c r="I10" s="294">
        <v>7672</v>
      </c>
      <c r="J10" s="294">
        <v>7567</v>
      </c>
      <c r="K10" s="294">
        <v>7561</v>
      </c>
      <c r="L10" s="294">
        <v>7565.4</v>
      </c>
      <c r="M10" s="294">
        <v>7721.9</v>
      </c>
      <c r="N10" s="294">
        <v>8156.4</v>
      </c>
      <c r="O10" s="294">
        <v>8548.4</v>
      </c>
      <c r="P10" s="294">
        <v>8733.4</v>
      </c>
      <c r="Q10" s="294">
        <v>12739.27</v>
      </c>
      <c r="R10" s="294">
        <v>13082.29</v>
      </c>
      <c r="S10" s="294">
        <v>10834.02</v>
      </c>
      <c r="T10" s="294">
        <v>10970.36</v>
      </c>
    </row>
    <row r="11" spans="2:20" ht="14.25">
      <c r="B11" s="293" t="s">
        <v>148</v>
      </c>
      <c r="C11" s="291">
        <v>5981</v>
      </c>
      <c r="D11" s="294">
        <v>6135</v>
      </c>
      <c r="E11" s="291">
        <v>6172</v>
      </c>
      <c r="F11" s="294">
        <v>6576</v>
      </c>
      <c r="G11" s="291">
        <v>6756</v>
      </c>
      <c r="H11" s="294">
        <v>6564</v>
      </c>
      <c r="I11" s="294">
        <v>6790</v>
      </c>
      <c r="J11" s="294">
        <v>6673</v>
      </c>
      <c r="K11" s="294">
        <v>7041</v>
      </c>
      <c r="L11" s="294">
        <v>7368</v>
      </c>
      <c r="M11" s="294">
        <v>7741.1</v>
      </c>
      <c r="N11" s="294">
        <v>8378.7</v>
      </c>
      <c r="O11" s="294">
        <v>8697.3</v>
      </c>
      <c r="P11" s="294">
        <v>8862.3</v>
      </c>
      <c r="Q11" s="294">
        <v>11243.56</v>
      </c>
      <c r="R11" s="294">
        <v>12159.06</v>
      </c>
      <c r="S11" s="294">
        <v>13277.82</v>
      </c>
      <c r="T11" s="294">
        <v>13922.32</v>
      </c>
    </row>
    <row r="12" spans="2:20" ht="14.25">
      <c r="B12" s="293" t="s">
        <v>290</v>
      </c>
      <c r="C12" s="291">
        <v>103</v>
      </c>
      <c r="D12" s="294">
        <v>106</v>
      </c>
      <c r="E12" s="291">
        <v>93</v>
      </c>
      <c r="F12" s="294">
        <v>98</v>
      </c>
      <c r="G12" s="291">
        <v>104</v>
      </c>
      <c r="H12" s="294">
        <v>95</v>
      </c>
      <c r="I12" s="294">
        <v>76</v>
      </c>
      <c r="J12" s="294">
        <v>49</v>
      </c>
      <c r="K12" s="294">
        <v>52</v>
      </c>
      <c r="L12" s="294">
        <v>51.4</v>
      </c>
      <c r="M12" s="294">
        <v>75.9</v>
      </c>
      <c r="N12" s="294">
        <v>73.2</v>
      </c>
      <c r="O12" s="294">
        <v>76.4</v>
      </c>
      <c r="P12" s="294">
        <v>76.4</v>
      </c>
      <c r="Q12" s="294">
        <v>56.58</v>
      </c>
      <c r="R12" s="294">
        <v>56.58</v>
      </c>
      <c r="S12" s="294">
        <v>55.78</v>
      </c>
      <c r="T12" s="294">
        <v>55.8</v>
      </c>
    </row>
    <row r="13" spans="2:20" ht="14.25">
      <c r="B13" s="293" t="s">
        <v>149</v>
      </c>
      <c r="C13" s="291">
        <v>138</v>
      </c>
      <c r="D13" s="294">
        <v>215</v>
      </c>
      <c r="E13" s="291">
        <v>287</v>
      </c>
      <c r="F13" s="294">
        <v>411</v>
      </c>
      <c r="G13" s="291">
        <v>589</v>
      </c>
      <c r="H13" s="294">
        <v>839</v>
      </c>
      <c r="I13" s="294">
        <v>1613</v>
      </c>
      <c r="J13" s="294">
        <v>1450</v>
      </c>
      <c r="K13" s="294">
        <v>1434</v>
      </c>
      <c r="L13" s="294">
        <v>1422</v>
      </c>
      <c r="M13" s="294">
        <v>1440</v>
      </c>
      <c r="N13" s="294">
        <v>1360.8</v>
      </c>
      <c r="O13" s="294">
        <v>1381.9</v>
      </c>
      <c r="P13" s="294">
        <v>1412.8</v>
      </c>
      <c r="Q13" s="294">
        <v>2597.99</v>
      </c>
      <c r="R13" s="294">
        <v>2884.04</v>
      </c>
      <c r="S13" s="294">
        <v>3306.82</v>
      </c>
      <c r="T13" s="294">
        <v>3729.32</v>
      </c>
    </row>
    <row r="14" spans="2:20" ht="14.25">
      <c r="B14" s="293" t="s">
        <v>291</v>
      </c>
      <c r="C14" s="291">
        <v>307</v>
      </c>
      <c r="D14" s="294">
        <v>296</v>
      </c>
      <c r="E14" s="291">
        <v>317</v>
      </c>
      <c r="F14" s="294">
        <v>338</v>
      </c>
      <c r="G14" s="291">
        <v>348</v>
      </c>
      <c r="H14" s="294">
        <v>286</v>
      </c>
      <c r="I14" s="294">
        <v>286</v>
      </c>
      <c r="J14" s="294">
        <v>286</v>
      </c>
      <c r="K14" s="294">
        <v>283</v>
      </c>
      <c r="L14" s="294">
        <v>288.3</v>
      </c>
      <c r="M14" s="294">
        <v>292.7</v>
      </c>
      <c r="N14" s="294">
        <v>304.5</v>
      </c>
      <c r="O14" s="294">
        <v>304.5</v>
      </c>
      <c r="P14" s="294">
        <v>304.5</v>
      </c>
      <c r="Q14" s="294">
        <v>333.22</v>
      </c>
      <c r="R14" s="294">
        <v>367.17</v>
      </c>
      <c r="S14" s="294">
        <v>400.25</v>
      </c>
      <c r="T14" s="294">
        <v>409.36</v>
      </c>
    </row>
    <row r="15" spans="2:20" ht="14.25">
      <c r="B15" s="293" t="s">
        <v>55</v>
      </c>
      <c r="C15" s="291">
        <v>2708</v>
      </c>
      <c r="D15" s="294">
        <v>2649</v>
      </c>
      <c r="E15" s="291">
        <v>2616</v>
      </c>
      <c r="F15" s="294">
        <v>2427</v>
      </c>
      <c r="G15" s="291">
        <v>2425</v>
      </c>
      <c r="H15" s="294">
        <v>2355</v>
      </c>
      <c r="I15" s="294">
        <v>1892</v>
      </c>
      <c r="J15" s="294">
        <v>1860</v>
      </c>
      <c r="K15" s="294">
        <v>1843</v>
      </c>
      <c r="L15" s="294">
        <v>1820.5</v>
      </c>
      <c r="M15" s="294">
        <v>1715.1</v>
      </c>
      <c r="N15" s="294">
        <v>1708.4</v>
      </c>
      <c r="O15" s="294">
        <v>1727.4</v>
      </c>
      <c r="P15" s="294">
        <v>1719.3</v>
      </c>
      <c r="Q15" s="294">
        <v>779.3</v>
      </c>
      <c r="R15" s="294">
        <v>846.31</v>
      </c>
      <c r="S15" s="294">
        <v>929.71</v>
      </c>
      <c r="T15" s="294">
        <v>958.98</v>
      </c>
    </row>
    <row r="16" spans="2:20" ht="14.25">
      <c r="B16" s="293" t="s">
        <v>54</v>
      </c>
      <c r="C16" s="291">
        <v>15990</v>
      </c>
      <c r="D16" s="294">
        <v>15280</v>
      </c>
      <c r="E16" s="291">
        <v>15280</v>
      </c>
      <c r="F16" s="294">
        <v>15241</v>
      </c>
      <c r="G16" s="291">
        <v>15442</v>
      </c>
      <c r="H16" s="294">
        <v>15457</v>
      </c>
      <c r="I16" s="294">
        <v>15179</v>
      </c>
      <c r="J16" s="294">
        <v>15070</v>
      </c>
      <c r="K16" s="294">
        <v>14949</v>
      </c>
      <c r="L16" s="294">
        <v>14952.7</v>
      </c>
      <c r="M16" s="294">
        <v>14865</v>
      </c>
      <c r="N16" s="294">
        <v>14909.4</v>
      </c>
      <c r="O16" s="294">
        <v>14955</v>
      </c>
      <c r="P16" s="294">
        <v>15042</v>
      </c>
      <c r="Q16" s="294">
        <v>3374.27</v>
      </c>
      <c r="R16" s="294">
        <v>3868.29</v>
      </c>
      <c r="S16" s="294">
        <v>5855.13</v>
      </c>
      <c r="T16" s="294">
        <v>7079.16</v>
      </c>
    </row>
    <row r="17" spans="2:20" ht="14.25">
      <c r="B17" s="293" t="s">
        <v>174</v>
      </c>
      <c r="C17" s="291"/>
      <c r="D17" s="294"/>
      <c r="E17" s="291"/>
      <c r="F17" s="294">
        <v>330</v>
      </c>
      <c r="G17" s="291">
        <v>1167</v>
      </c>
      <c r="H17" s="294">
        <v>2306</v>
      </c>
      <c r="I17" s="294">
        <v>4719</v>
      </c>
      <c r="J17" s="294">
        <v>5407</v>
      </c>
      <c r="K17" s="294">
        <v>5805</v>
      </c>
      <c r="L17" s="294">
        <v>6045</v>
      </c>
      <c r="M17" s="294">
        <v>6545.4</v>
      </c>
      <c r="N17" s="294">
        <v>6849.2</v>
      </c>
      <c r="O17" s="294">
        <v>7182.7</v>
      </c>
      <c r="P17" s="294">
        <v>7283.7</v>
      </c>
      <c r="Q17" s="294">
        <v>8248.83</v>
      </c>
      <c r="R17" s="294">
        <v>8826.7</v>
      </c>
      <c r="S17" s="294">
        <v>9501.99</v>
      </c>
      <c r="T17" s="294">
        <v>10040</v>
      </c>
    </row>
    <row r="18" spans="2:20" ht="14.25">
      <c r="B18" s="293" t="s">
        <v>69</v>
      </c>
      <c r="C18" s="291"/>
      <c r="D18" s="294"/>
      <c r="E18" s="291">
        <v>19</v>
      </c>
      <c r="F18" s="294">
        <v>201</v>
      </c>
      <c r="G18" s="291">
        <v>568</v>
      </c>
      <c r="H18" s="294">
        <v>1019</v>
      </c>
      <c r="I18" s="294">
        <v>2039</v>
      </c>
      <c r="J18" s="294">
        <v>2197</v>
      </c>
      <c r="K18" s="294">
        <v>2347</v>
      </c>
      <c r="L18" s="294">
        <v>2467.7</v>
      </c>
      <c r="M18" s="294">
        <v>2754.2</v>
      </c>
      <c r="N18" s="294">
        <v>2988.2</v>
      </c>
      <c r="O18" s="294">
        <v>3369.6</v>
      </c>
      <c r="P18" s="294">
        <v>3513</v>
      </c>
      <c r="Q18" s="294">
        <v>5390.71</v>
      </c>
      <c r="R18" s="294">
        <v>6027.01</v>
      </c>
      <c r="S18" s="294">
        <v>6886.77</v>
      </c>
      <c r="T18" s="294">
        <v>7393.48</v>
      </c>
    </row>
    <row r="19" spans="2:20" ht="14.25">
      <c r="B19" s="293" t="s">
        <v>230</v>
      </c>
      <c r="C19" s="291"/>
      <c r="D19" s="294"/>
      <c r="E19" s="291">
        <v>17</v>
      </c>
      <c r="F19" s="294">
        <v>64</v>
      </c>
      <c r="G19" s="291">
        <v>138</v>
      </c>
      <c r="H19" s="294">
        <v>316</v>
      </c>
      <c r="I19" s="294">
        <v>689</v>
      </c>
      <c r="J19" s="294">
        <v>823</v>
      </c>
      <c r="K19" s="294">
        <v>869</v>
      </c>
      <c r="L19" s="294">
        <v>925.3</v>
      </c>
      <c r="M19" s="294">
        <v>1055.7</v>
      </c>
      <c r="N19" s="294">
        <v>1099.2</v>
      </c>
      <c r="O19" s="294">
        <v>1142.9</v>
      </c>
      <c r="P19" s="294">
        <v>1177.3</v>
      </c>
      <c r="Q19" s="294">
        <v>1226.16</v>
      </c>
      <c r="R19" s="294">
        <v>1320.77</v>
      </c>
      <c r="S19" s="294">
        <v>1345.01</v>
      </c>
      <c r="T19" s="294">
        <v>1450.96</v>
      </c>
    </row>
    <row r="20" spans="2:20" ht="14.25">
      <c r="B20" s="293" t="s">
        <v>136</v>
      </c>
      <c r="C20" s="291">
        <v>10251</v>
      </c>
      <c r="D20" s="294">
        <v>10324</v>
      </c>
      <c r="E20" s="291">
        <v>10371</v>
      </c>
      <c r="F20" s="294">
        <v>10895</v>
      </c>
      <c r="G20" s="291">
        <v>11638</v>
      </c>
      <c r="H20" s="294">
        <v>12780</v>
      </c>
      <c r="I20" s="294">
        <v>14130</v>
      </c>
      <c r="J20" s="294">
        <v>14475</v>
      </c>
      <c r="K20" s="294">
        <v>14356</v>
      </c>
      <c r="L20" s="294">
        <v>14580.4</v>
      </c>
      <c r="M20" s="294">
        <v>14821.4</v>
      </c>
      <c r="N20" s="294">
        <v>15037.6</v>
      </c>
      <c r="O20" s="294">
        <v>15250.1</v>
      </c>
      <c r="P20" s="294">
        <v>15385.3</v>
      </c>
      <c r="Q20" s="294">
        <v>10264.54</v>
      </c>
      <c r="R20" s="294">
        <v>11318.29</v>
      </c>
      <c r="S20" s="294">
        <v>15371.66</v>
      </c>
      <c r="T20" s="294">
        <v>17667.59</v>
      </c>
    </row>
    <row r="21" spans="2:20" ht="14.25">
      <c r="B21" s="295" t="s">
        <v>292</v>
      </c>
      <c r="C21" s="296">
        <v>53093</v>
      </c>
      <c r="D21" s="297">
        <v>54392</v>
      </c>
      <c r="E21" s="298">
        <v>56003</v>
      </c>
      <c r="F21" s="297">
        <v>63550</v>
      </c>
      <c r="G21" s="299">
        <f aca="true" t="shared" si="0" ref="G21:T21">SUM(G8:G20)</f>
        <v>75388</v>
      </c>
      <c r="H21" s="300">
        <f t="shared" si="0"/>
        <v>85357</v>
      </c>
      <c r="I21" s="300">
        <f t="shared" si="0"/>
        <v>103876</v>
      </c>
      <c r="J21" s="300">
        <f t="shared" si="0"/>
        <v>106971</v>
      </c>
      <c r="K21" s="300">
        <f t="shared" si="0"/>
        <v>108569</v>
      </c>
      <c r="L21" s="300">
        <f t="shared" si="0"/>
        <v>110096.9</v>
      </c>
      <c r="M21" s="300">
        <f t="shared" si="0"/>
        <v>112055.49999999999</v>
      </c>
      <c r="N21" s="300">
        <f t="shared" si="0"/>
        <v>114448.09999999999</v>
      </c>
      <c r="O21" s="300">
        <f t="shared" si="0"/>
        <v>116792.49999999999</v>
      </c>
      <c r="P21" s="300">
        <f t="shared" si="0"/>
        <v>117558.90000000001</v>
      </c>
      <c r="Q21" s="300">
        <f t="shared" si="0"/>
        <v>104716.90000000002</v>
      </c>
      <c r="R21" s="300">
        <f t="shared" si="0"/>
        <v>111524.95999999999</v>
      </c>
      <c r="S21" s="300">
        <f t="shared" si="0"/>
        <v>116830.78000000003</v>
      </c>
      <c r="T21" s="300">
        <f t="shared" si="0"/>
        <v>125946.23</v>
      </c>
    </row>
    <row r="22" spans="2:20" ht="14.25">
      <c r="B22" s="608" t="s">
        <v>432</v>
      </c>
      <c r="C22" s="609"/>
      <c r="D22" s="609"/>
      <c r="E22" s="609"/>
      <c r="F22" s="609"/>
      <c r="G22" s="609"/>
      <c r="H22" s="609"/>
      <c r="I22" s="609"/>
      <c r="J22" s="609"/>
      <c r="K22" s="609"/>
      <c r="L22" s="609"/>
      <c r="M22" s="609"/>
      <c r="N22" s="609"/>
      <c r="O22" s="609"/>
      <c r="P22" s="609"/>
      <c r="Q22" s="609"/>
      <c r="R22" s="609"/>
      <c r="S22" s="609"/>
      <c r="T22" s="610"/>
    </row>
  </sheetData>
  <sheetProtection/>
  <mergeCells count="4">
    <mergeCell ref="B5:T5"/>
    <mergeCell ref="C6:T6"/>
    <mergeCell ref="B22:T22"/>
    <mergeCell ref="B6:B7"/>
  </mergeCells>
  <printOptions/>
  <pageMargins left="0.7086614173228347" right="0.7086614173228347" top="0.7480314960629921" bottom="0.7480314960629921" header="0.31496062992125984" footer="0.31496062992125984"/>
  <pageSetup fitToHeight="1" fitToWidth="1" orientation="landscape" scale="86" r:id="rId1"/>
  <headerFooter>
    <oddFooter>&amp;C22</oddFooter>
  </headerFooter>
  <ignoredErrors>
    <ignoredError sqref="G21:T21" formulaRange="1"/>
  </ignoredErrors>
</worksheet>
</file>

<file path=xl/worksheets/sheet23.xml><?xml version="1.0" encoding="utf-8"?>
<worksheet xmlns="http://schemas.openxmlformats.org/spreadsheetml/2006/main" xmlns:r="http://schemas.openxmlformats.org/officeDocument/2006/relationships">
  <sheetPr>
    <pageSetUpPr fitToPage="1"/>
  </sheetPr>
  <dimension ref="A1:U56"/>
  <sheetViews>
    <sheetView zoomScalePageLayoutView="0" workbookViewId="0" topLeftCell="A10">
      <selection activeCell="J27" sqref="J27"/>
    </sheetView>
  </sheetViews>
  <sheetFormatPr defaultColWidth="11.00390625" defaultRowHeight="14.25"/>
  <cols>
    <col min="10" max="14" width="11.00390625" style="77" customWidth="1"/>
  </cols>
  <sheetData>
    <row r="1" spans="1:9" ht="14.25">
      <c r="A1" s="77"/>
      <c r="B1" s="77"/>
      <c r="C1" s="77"/>
      <c r="D1" s="77"/>
      <c r="E1" s="77"/>
      <c r="F1" s="77"/>
      <c r="G1" s="77"/>
      <c r="H1" s="77"/>
      <c r="I1" s="77"/>
    </row>
    <row r="2" spans="8:21" ht="14.25">
      <c r="H2" s="77"/>
      <c r="I2" s="77"/>
      <c r="O2" s="77"/>
      <c r="P2" s="77"/>
      <c r="Q2" s="77"/>
      <c r="R2" s="77"/>
      <c r="S2" s="77"/>
      <c r="T2" s="77"/>
      <c r="U2" s="77"/>
    </row>
    <row r="3" spans="8:21" ht="14.25">
      <c r="H3" s="77"/>
      <c r="I3" s="87"/>
      <c r="J3" s="87"/>
      <c r="K3" s="87"/>
      <c r="L3" s="87"/>
      <c r="M3" s="87"/>
      <c r="N3" s="87"/>
      <c r="O3" s="179"/>
      <c r="P3" s="177" t="s">
        <v>284</v>
      </c>
      <c r="Q3" s="179"/>
      <c r="R3" s="177" t="s">
        <v>285</v>
      </c>
      <c r="S3" s="179"/>
      <c r="T3" s="613" t="s">
        <v>287</v>
      </c>
      <c r="U3" s="613" t="s">
        <v>288</v>
      </c>
    </row>
    <row r="4" spans="8:21" ht="14.25">
      <c r="H4" s="87"/>
      <c r="I4" s="87"/>
      <c r="J4" s="87"/>
      <c r="K4" s="87"/>
      <c r="L4" s="87"/>
      <c r="M4" s="87"/>
      <c r="N4" s="87"/>
      <c r="O4" s="395"/>
      <c r="P4" s="400" t="s">
        <v>289</v>
      </c>
      <c r="Q4" s="400" t="s">
        <v>319</v>
      </c>
      <c r="R4" s="400" t="s">
        <v>286</v>
      </c>
      <c r="S4" s="400" t="s">
        <v>318</v>
      </c>
      <c r="T4" s="613"/>
      <c r="U4" s="613"/>
    </row>
    <row r="5" spans="8:21" ht="14.25">
      <c r="H5" s="10"/>
      <c r="I5" s="3"/>
      <c r="J5" s="3"/>
      <c r="K5" s="3"/>
      <c r="L5" s="3"/>
      <c r="M5" s="3"/>
      <c r="N5" s="3"/>
      <c r="O5" s="406">
        <v>40179</v>
      </c>
      <c r="P5" s="407">
        <v>18750</v>
      </c>
      <c r="Q5" s="407">
        <v>29983.98828</v>
      </c>
      <c r="R5" s="407">
        <v>21250</v>
      </c>
      <c r="S5" s="407">
        <v>16725.99522</v>
      </c>
      <c r="T5" s="399">
        <f>P5/Q5-1</f>
        <v>-0.37466624436660834</v>
      </c>
      <c r="U5" s="399">
        <f>R5/S5-1</f>
        <v>0.2704774645989645</v>
      </c>
    </row>
    <row r="6" spans="8:21" ht="14.25">
      <c r="H6" s="10"/>
      <c r="I6" s="3"/>
      <c r="J6" s="3"/>
      <c r="K6" s="3"/>
      <c r="L6" s="3"/>
      <c r="M6" s="3"/>
      <c r="N6" s="3"/>
      <c r="O6" s="406">
        <v>40210</v>
      </c>
      <c r="P6" s="407">
        <v>20000</v>
      </c>
      <c r="Q6" s="407">
        <v>31448.716585000002</v>
      </c>
      <c r="R6" s="407">
        <v>24375</v>
      </c>
      <c r="S6" s="407">
        <v>17023.93209</v>
      </c>
      <c r="T6" s="399">
        <f aca="true" t="shared" si="0" ref="T6:T39">P6/Q6-1</f>
        <v>-0.36404400014405236</v>
      </c>
      <c r="U6" s="399">
        <f aca="true" t="shared" si="1" ref="U6:U39">R6/S6-1</f>
        <v>0.43180787324205094</v>
      </c>
    </row>
    <row r="7" spans="8:21" ht="14.25">
      <c r="H7" s="10"/>
      <c r="I7" s="3"/>
      <c r="J7" s="3"/>
      <c r="K7" s="3"/>
      <c r="L7" s="3"/>
      <c r="M7" s="3"/>
      <c r="N7" s="3"/>
      <c r="O7" s="406">
        <v>40238</v>
      </c>
      <c r="P7" s="407">
        <v>21250</v>
      </c>
      <c r="Q7" s="407">
        <v>31628.6930826088</v>
      </c>
      <c r="R7" s="407">
        <v>27500</v>
      </c>
      <c r="S7" s="407">
        <v>16683.92210434788</v>
      </c>
      <c r="T7" s="399">
        <f t="shared" si="0"/>
        <v>-0.32814169891564626</v>
      </c>
      <c r="U7" s="399">
        <f t="shared" si="1"/>
        <v>0.6482934784761083</v>
      </c>
    </row>
    <row r="8" spans="8:21" ht="14.25">
      <c r="H8" s="10"/>
      <c r="I8" s="3"/>
      <c r="J8" s="3"/>
      <c r="K8" s="3"/>
      <c r="L8" s="3"/>
      <c r="M8" s="3"/>
      <c r="N8" s="3"/>
      <c r="O8" s="406">
        <v>40269</v>
      </c>
      <c r="P8" s="407">
        <v>26250</v>
      </c>
      <c r="Q8" s="407">
        <v>32108.92611428565</v>
      </c>
      <c r="R8" s="407">
        <v>28750</v>
      </c>
      <c r="S8" s="407">
        <v>16977.967714285678</v>
      </c>
      <c r="T8" s="399">
        <f t="shared" si="0"/>
        <v>-0.1824703228451774</v>
      </c>
      <c r="U8" s="399">
        <f t="shared" si="1"/>
        <v>0.6933711080042311</v>
      </c>
    </row>
    <row r="9" spans="8:21" ht="14.25">
      <c r="H9" s="10"/>
      <c r="I9" s="3"/>
      <c r="J9" s="3"/>
      <c r="K9" s="3"/>
      <c r="L9" s="3"/>
      <c r="M9" s="3"/>
      <c r="N9" s="3"/>
      <c r="O9" s="406">
        <v>40299</v>
      </c>
      <c r="P9" s="407">
        <v>26250</v>
      </c>
      <c r="Q9" s="407">
        <v>29832.70641</v>
      </c>
      <c r="R9" s="407">
        <v>28750</v>
      </c>
      <c r="S9" s="407">
        <v>18314.799440000003</v>
      </c>
      <c r="T9" s="399">
        <f t="shared" si="0"/>
        <v>-0.12009324131581522</v>
      </c>
      <c r="U9" s="399">
        <f t="shared" si="1"/>
        <v>0.5697687596408643</v>
      </c>
    </row>
    <row r="10" spans="8:21" ht="14.25">
      <c r="H10" s="10"/>
      <c r="I10" s="3"/>
      <c r="J10" s="3"/>
      <c r="K10" s="3"/>
      <c r="L10" s="3"/>
      <c r="M10" s="3"/>
      <c r="N10" s="3"/>
      <c r="O10" s="406">
        <v>40330</v>
      </c>
      <c r="P10" s="407">
        <v>28125</v>
      </c>
      <c r="Q10" s="407">
        <v>31666.6029857144</v>
      </c>
      <c r="R10" s="407">
        <v>38750</v>
      </c>
      <c r="S10" s="407">
        <v>18471.15867142864</v>
      </c>
      <c r="T10" s="399">
        <f t="shared" si="0"/>
        <v>-0.11184031919407666</v>
      </c>
      <c r="U10" s="399">
        <f t="shared" si="1"/>
        <v>1.0978651469189566</v>
      </c>
    </row>
    <row r="11" spans="8:21" ht="14.25">
      <c r="H11" s="10"/>
      <c r="I11" s="3"/>
      <c r="J11" s="3"/>
      <c r="K11" s="3"/>
      <c r="L11" s="3"/>
      <c r="M11" s="3"/>
      <c r="N11" s="3"/>
      <c r="O11" s="406">
        <v>40360</v>
      </c>
      <c r="P11" s="407">
        <v>33750</v>
      </c>
      <c r="Q11" s="407">
        <v>32120.84754285721</v>
      </c>
      <c r="R11" s="407">
        <v>42500</v>
      </c>
      <c r="S11" s="407">
        <v>20851.774514285757</v>
      </c>
      <c r="T11" s="399">
        <f t="shared" si="0"/>
        <v>0.05071947292079071</v>
      </c>
      <c r="U11" s="399">
        <f t="shared" si="1"/>
        <v>1.0381958365645492</v>
      </c>
    </row>
    <row r="12" spans="8:21" ht="14.25">
      <c r="H12" s="10"/>
      <c r="I12" s="3"/>
      <c r="J12" s="3"/>
      <c r="K12" s="3"/>
      <c r="L12" s="3"/>
      <c r="M12" s="3"/>
      <c r="N12" s="3"/>
      <c r="O12" s="406">
        <v>40391</v>
      </c>
      <c r="P12" s="407">
        <v>35000</v>
      </c>
      <c r="Q12" s="407">
        <v>29727.12765909093</v>
      </c>
      <c r="R12" s="407">
        <v>40000</v>
      </c>
      <c r="S12" s="407">
        <v>15731.41940909092</v>
      </c>
      <c r="T12" s="399">
        <f t="shared" si="0"/>
        <v>0.17737577613882105</v>
      </c>
      <c r="U12" s="399">
        <f t="shared" si="1"/>
        <v>1.5426821928658692</v>
      </c>
    </row>
    <row r="13" spans="8:21" ht="14.25">
      <c r="H13" s="10"/>
      <c r="I13" s="3"/>
      <c r="J13" s="3"/>
      <c r="K13" s="3"/>
      <c r="L13" s="3"/>
      <c r="M13" s="3"/>
      <c r="N13" s="3"/>
      <c r="O13" s="406">
        <v>40422</v>
      </c>
      <c r="P13" s="407">
        <v>36250</v>
      </c>
      <c r="Q13" s="407">
        <v>27581.10262</v>
      </c>
      <c r="R13" s="407">
        <v>40000</v>
      </c>
      <c r="S13" s="407">
        <v>14530.78219</v>
      </c>
      <c r="T13" s="399">
        <f t="shared" si="0"/>
        <v>0.3143056860139408</v>
      </c>
      <c r="U13" s="399">
        <f t="shared" si="1"/>
        <v>1.7527767932223064</v>
      </c>
    </row>
    <row r="14" spans="8:21" ht="14.25">
      <c r="H14" s="10"/>
      <c r="I14" s="3"/>
      <c r="J14" s="3"/>
      <c r="K14" s="3"/>
      <c r="L14" s="3"/>
      <c r="M14" s="3"/>
      <c r="N14" s="3"/>
      <c r="O14" s="406">
        <v>40452</v>
      </c>
      <c r="P14" s="407">
        <v>35000</v>
      </c>
      <c r="Q14" s="407">
        <v>25872.43272</v>
      </c>
      <c r="R14" s="407">
        <v>37500</v>
      </c>
      <c r="S14" s="407">
        <v>13437.904659999998</v>
      </c>
      <c r="T14" s="399">
        <f t="shared" si="0"/>
        <v>0.3527912268158755</v>
      </c>
      <c r="U14" s="399">
        <f t="shared" si="1"/>
        <v>1.7906136372305537</v>
      </c>
    </row>
    <row r="15" spans="8:21" ht="14.25">
      <c r="H15" s="10"/>
      <c r="I15" s="3"/>
      <c r="J15" s="3"/>
      <c r="K15" s="3"/>
      <c r="L15" s="3"/>
      <c r="M15" s="3"/>
      <c r="N15" s="3"/>
      <c r="O15" s="406">
        <v>40483</v>
      </c>
      <c r="P15" s="407">
        <v>35000</v>
      </c>
      <c r="Q15" s="407">
        <v>25791.141123809575</v>
      </c>
      <c r="R15" s="407">
        <v>37500</v>
      </c>
      <c r="S15" s="407">
        <v>12500.299371428597</v>
      </c>
      <c r="T15" s="399">
        <f t="shared" si="0"/>
        <v>0.3570551156299593</v>
      </c>
      <c r="U15" s="399">
        <f t="shared" si="1"/>
        <v>1.999928152577862</v>
      </c>
    </row>
    <row r="16" spans="8:21" ht="14.25">
      <c r="H16" s="10"/>
      <c r="I16" s="77"/>
      <c r="O16" s="406">
        <v>40513</v>
      </c>
      <c r="P16" s="407">
        <v>35000</v>
      </c>
      <c r="Q16" s="407">
        <v>25295.879142857113</v>
      </c>
      <c r="R16" s="407">
        <v>38750</v>
      </c>
      <c r="S16" s="407">
        <v>12096.159771428558</v>
      </c>
      <c r="T16" s="399">
        <f t="shared" si="0"/>
        <v>0.3836245738817532</v>
      </c>
      <c r="U16" s="399">
        <f t="shared" si="1"/>
        <v>2.2034960460367348</v>
      </c>
    </row>
    <row r="17" spans="8:21" ht="14.25">
      <c r="H17" s="10"/>
      <c r="I17" s="3"/>
      <c r="J17" s="3"/>
      <c r="K17" s="3"/>
      <c r="L17" s="3"/>
      <c r="M17" s="3"/>
      <c r="N17" s="3"/>
      <c r="O17" s="406">
        <v>40544</v>
      </c>
      <c r="P17" s="407">
        <v>35000</v>
      </c>
      <c r="Q17" s="407">
        <v>27742.62971428566</v>
      </c>
      <c r="R17" s="407">
        <v>38750</v>
      </c>
      <c r="S17" s="407">
        <v>12213.99171428569</v>
      </c>
      <c r="T17" s="399">
        <f t="shared" si="0"/>
        <v>0.26159633605235566</v>
      </c>
      <c r="U17" s="399">
        <f t="shared" si="1"/>
        <v>2.172590984704644</v>
      </c>
    </row>
    <row r="18" spans="8:21" ht="14.25">
      <c r="H18" s="10"/>
      <c r="I18" s="3"/>
      <c r="J18" s="3"/>
      <c r="K18" s="3"/>
      <c r="L18" s="3"/>
      <c r="M18" s="3"/>
      <c r="N18" s="3"/>
      <c r="O18" s="406">
        <v>40575</v>
      </c>
      <c r="P18" s="407">
        <v>35000</v>
      </c>
      <c r="Q18" s="407">
        <v>24152.25528</v>
      </c>
      <c r="R18" s="407">
        <v>38750</v>
      </c>
      <c r="S18" s="407">
        <v>11632.80952</v>
      </c>
      <c r="T18" s="399">
        <f t="shared" si="0"/>
        <v>0.44914003244172385</v>
      </c>
      <c r="U18" s="399">
        <f t="shared" si="1"/>
        <v>2.331095547758956</v>
      </c>
    </row>
    <row r="19" spans="8:21" ht="14.25">
      <c r="H19" s="10"/>
      <c r="I19" s="3"/>
      <c r="J19" s="3"/>
      <c r="K19" s="3"/>
      <c r="L19" s="3"/>
      <c r="M19" s="3"/>
      <c r="N19" s="3"/>
      <c r="O19" s="406">
        <v>40603</v>
      </c>
      <c r="P19" s="407">
        <v>35000</v>
      </c>
      <c r="Q19" s="407">
        <v>25586.012173913092</v>
      </c>
      <c r="R19" s="407">
        <v>38750</v>
      </c>
      <c r="S19" s="407">
        <v>12021.798608695675</v>
      </c>
      <c r="T19" s="399">
        <f t="shared" si="0"/>
        <v>0.3679349389071733</v>
      </c>
      <c r="U19" s="399">
        <f t="shared" si="1"/>
        <v>2.223311358083401</v>
      </c>
    </row>
    <row r="20" spans="8:21" ht="14.25">
      <c r="H20" s="10"/>
      <c r="I20" s="3"/>
      <c r="J20" s="3"/>
      <c r="K20" s="3"/>
      <c r="L20" s="3"/>
      <c r="M20" s="3"/>
      <c r="N20" s="3"/>
      <c r="O20" s="406">
        <v>40634</v>
      </c>
      <c r="P20" s="407">
        <v>35000</v>
      </c>
      <c r="Q20" s="407">
        <v>23389.505852631653</v>
      </c>
      <c r="R20" s="407">
        <v>41875</v>
      </c>
      <c r="S20" s="407">
        <v>11596.214663157933</v>
      </c>
      <c r="T20" s="399">
        <f t="shared" si="0"/>
        <v>0.4963975819122317</v>
      </c>
      <c r="U20" s="399">
        <f t="shared" si="1"/>
        <v>2.611092172434519</v>
      </c>
    </row>
    <row r="21" spans="8:21" ht="14.25">
      <c r="H21" s="10"/>
      <c r="I21" s="3"/>
      <c r="J21" s="3"/>
      <c r="K21" s="3"/>
      <c r="L21" s="3"/>
      <c r="M21" s="3"/>
      <c r="N21" s="3"/>
      <c r="O21" s="406">
        <v>40664</v>
      </c>
      <c r="P21" s="407">
        <v>36250</v>
      </c>
      <c r="Q21" s="407">
        <v>24227.421554545435</v>
      </c>
      <c r="R21" s="407">
        <v>41875</v>
      </c>
      <c r="S21" s="407">
        <v>11982.469836363627</v>
      </c>
      <c r="T21" s="399">
        <f t="shared" si="0"/>
        <v>0.49623846344469724</v>
      </c>
      <c r="U21" s="399">
        <f t="shared" si="1"/>
        <v>2.494688538494831</v>
      </c>
    </row>
    <row r="22" spans="8:21" ht="14.25">
      <c r="H22" s="10"/>
      <c r="I22" s="3"/>
      <c r="J22" s="3"/>
      <c r="K22" s="3"/>
      <c r="L22" s="3"/>
      <c r="M22" s="3"/>
      <c r="N22" s="3"/>
      <c r="O22" s="406">
        <v>40695</v>
      </c>
      <c r="P22" s="407">
        <v>35000</v>
      </c>
      <c r="Q22" s="407">
        <v>23607.963514285773</v>
      </c>
      <c r="R22" s="407">
        <v>42500</v>
      </c>
      <c r="S22" s="407">
        <v>16777.279542857184</v>
      </c>
      <c r="T22" s="399">
        <f t="shared" si="0"/>
        <v>0.4825505799693657</v>
      </c>
      <c r="U22" s="399">
        <f t="shared" si="1"/>
        <v>1.5331878086333783</v>
      </c>
    </row>
    <row r="23" spans="8:21" ht="14.25">
      <c r="H23" s="10"/>
      <c r="I23" s="3"/>
      <c r="J23" s="3"/>
      <c r="K23" s="3"/>
      <c r="L23" s="3"/>
      <c r="M23" s="3"/>
      <c r="N23" s="3"/>
      <c r="O23" s="406">
        <v>40725</v>
      </c>
      <c r="P23" s="407">
        <v>31250</v>
      </c>
      <c r="Q23" s="407">
        <v>24195.143085714226</v>
      </c>
      <c r="R23" s="407">
        <v>40000</v>
      </c>
      <c r="S23" s="407">
        <v>13937.139142857108</v>
      </c>
      <c r="T23" s="399">
        <f t="shared" si="0"/>
        <v>0.29158153309088064</v>
      </c>
      <c r="U23" s="399">
        <f t="shared" si="1"/>
        <v>1.8700294651575113</v>
      </c>
    </row>
    <row r="24" spans="8:21" ht="14.25">
      <c r="H24" s="10"/>
      <c r="I24" s="3"/>
      <c r="J24" s="3"/>
      <c r="K24" s="3"/>
      <c r="L24" s="3"/>
      <c r="M24" s="3"/>
      <c r="N24" s="3"/>
      <c r="O24" s="406">
        <v>40756</v>
      </c>
      <c r="P24" s="407">
        <v>31250</v>
      </c>
      <c r="Q24" s="407">
        <v>24482.213877272763</v>
      </c>
      <c r="R24" s="407">
        <v>35000</v>
      </c>
      <c r="S24" s="407">
        <v>12714.742881818202</v>
      </c>
      <c r="T24" s="399">
        <f t="shared" si="0"/>
        <v>0.27643685153040365</v>
      </c>
      <c r="U24" s="399">
        <f t="shared" si="1"/>
        <v>1.7527100095786614</v>
      </c>
    </row>
    <row r="25" spans="8:21" ht="14.25">
      <c r="H25" s="10"/>
      <c r="I25" s="3"/>
      <c r="J25" s="3"/>
      <c r="K25" s="3"/>
      <c r="L25" s="3"/>
      <c r="M25" s="3"/>
      <c r="N25" s="3"/>
      <c r="O25" s="406">
        <v>40787</v>
      </c>
      <c r="P25" s="407">
        <v>27500</v>
      </c>
      <c r="Q25" s="407">
        <v>26894.111904761994</v>
      </c>
      <c r="R25" s="407">
        <v>31250</v>
      </c>
      <c r="S25" s="407">
        <v>12465.090476190519</v>
      </c>
      <c r="T25" s="399">
        <f t="shared" si="0"/>
        <v>0.022528652270935368</v>
      </c>
      <c r="U25" s="399">
        <f t="shared" si="1"/>
        <v>1.5070014581675442</v>
      </c>
    </row>
    <row r="26" spans="8:21" ht="14.25">
      <c r="H26" s="10"/>
      <c r="I26" s="3"/>
      <c r="J26" s="3"/>
      <c r="K26" s="3"/>
      <c r="L26" s="3"/>
      <c r="M26" s="3"/>
      <c r="N26" s="3"/>
      <c r="O26" s="406">
        <v>40817</v>
      </c>
      <c r="P26" s="407">
        <v>27500</v>
      </c>
      <c r="Q26" s="407">
        <v>25487.565931579025</v>
      </c>
      <c r="R26" s="407">
        <v>31250</v>
      </c>
      <c r="S26" s="407">
        <v>14092.225515789516</v>
      </c>
      <c r="T26" s="399">
        <f t="shared" si="0"/>
        <v>0.07895748357545496</v>
      </c>
      <c r="U26" s="399">
        <f t="shared" si="1"/>
        <v>1.2175347651785873</v>
      </c>
    </row>
    <row r="27" spans="8:21" ht="14.25">
      <c r="H27" s="10"/>
      <c r="I27" s="3"/>
      <c r="J27" s="3"/>
      <c r="K27" s="3"/>
      <c r="L27" s="3"/>
      <c r="M27" s="3"/>
      <c r="N27" s="3"/>
      <c r="O27" s="406">
        <v>40848</v>
      </c>
      <c r="P27" s="407">
        <v>27500</v>
      </c>
      <c r="Q27" s="407">
        <v>24513.134099999945</v>
      </c>
      <c r="R27" s="407">
        <v>31250</v>
      </c>
      <c r="S27" s="407">
        <v>14091.082199999966</v>
      </c>
      <c r="T27" s="399">
        <f t="shared" si="0"/>
        <v>0.12184757313427586</v>
      </c>
      <c r="U27" s="399">
        <f t="shared" si="1"/>
        <v>1.2177146905012077</v>
      </c>
    </row>
    <row r="28" spans="8:21" ht="14.25">
      <c r="H28" s="10"/>
      <c r="I28" s="77"/>
      <c r="O28" s="406">
        <v>40878</v>
      </c>
      <c r="P28" s="407">
        <v>28750</v>
      </c>
      <c r="Q28" s="407">
        <v>25868.92834285705</v>
      </c>
      <c r="R28" s="407">
        <v>31250</v>
      </c>
      <c r="S28" s="407">
        <v>14552.629714285662</v>
      </c>
      <c r="T28" s="399">
        <f t="shared" si="0"/>
        <v>0.1113718983236689</v>
      </c>
      <c r="U28" s="399">
        <f t="shared" si="1"/>
        <v>1.1473782136656223</v>
      </c>
    </row>
    <row r="29" spans="8:21" ht="14.25">
      <c r="H29" s="10"/>
      <c r="I29" s="3"/>
      <c r="J29" s="3"/>
      <c r="K29" s="3"/>
      <c r="L29" s="3"/>
      <c r="M29" s="3"/>
      <c r="N29" s="3"/>
      <c r="O29" s="406">
        <v>40909</v>
      </c>
      <c r="P29" s="407">
        <v>30000</v>
      </c>
      <c r="Q29" s="407">
        <v>24342.90752727271</v>
      </c>
      <c r="R29" s="407">
        <v>31250</v>
      </c>
      <c r="S29" s="407">
        <v>11976.320236363626</v>
      </c>
      <c r="T29" s="399">
        <f t="shared" si="0"/>
        <v>0.23239181541438048</v>
      </c>
      <c r="U29" s="399">
        <f t="shared" si="1"/>
        <v>1.609315664849694</v>
      </c>
    </row>
    <row r="30" spans="8:21" ht="14.25">
      <c r="H30" s="10"/>
      <c r="I30" s="3"/>
      <c r="J30" s="3"/>
      <c r="K30" s="3"/>
      <c r="L30" s="3"/>
      <c r="M30" s="3"/>
      <c r="N30" s="3"/>
      <c r="O30" s="406">
        <v>40940</v>
      </c>
      <c r="P30" s="407">
        <v>31250</v>
      </c>
      <c r="Q30" s="407">
        <v>21432.676976190385</v>
      </c>
      <c r="R30" s="407">
        <v>33750</v>
      </c>
      <c r="S30" s="407">
        <v>11896.083285714236</v>
      </c>
      <c r="T30" s="399">
        <f t="shared" si="0"/>
        <v>0.45805398153089816</v>
      </c>
      <c r="U30" s="399">
        <f t="shared" si="1"/>
        <v>1.8370682340909372</v>
      </c>
    </row>
    <row r="31" spans="8:21" ht="14.25">
      <c r="H31" s="10"/>
      <c r="I31" s="3"/>
      <c r="J31" s="3"/>
      <c r="K31" s="3"/>
      <c r="L31" s="3"/>
      <c r="M31" s="3"/>
      <c r="N31" s="3"/>
      <c r="O31" s="406">
        <v>40969</v>
      </c>
      <c r="P31" s="407">
        <v>31250</v>
      </c>
      <c r="Q31" s="407">
        <v>21651.390586363617</v>
      </c>
      <c r="R31" s="407">
        <v>33750</v>
      </c>
      <c r="S31" s="407">
        <v>13118.608663636353</v>
      </c>
      <c r="T31" s="399">
        <f t="shared" si="0"/>
        <v>0.4433253086146687</v>
      </c>
      <c r="U31" s="399">
        <f t="shared" si="1"/>
        <v>1.5726813616715374</v>
      </c>
    </row>
    <row r="32" spans="8:21" ht="14.25">
      <c r="H32" s="10"/>
      <c r="I32" s="3"/>
      <c r="J32" s="3"/>
      <c r="K32" s="3"/>
      <c r="L32" s="3"/>
      <c r="M32" s="3"/>
      <c r="N32" s="3"/>
      <c r="O32" s="406">
        <v>41000</v>
      </c>
      <c r="P32" s="407">
        <v>31250</v>
      </c>
      <c r="Q32" s="407">
        <v>22922.679</v>
      </c>
      <c r="R32" s="407">
        <v>33750</v>
      </c>
      <c r="S32" s="407">
        <v>15871.673999999999</v>
      </c>
      <c r="T32" s="399">
        <f t="shared" si="0"/>
        <v>0.36327869879432506</v>
      </c>
      <c r="U32" s="399">
        <f t="shared" si="1"/>
        <v>1.1264297641193992</v>
      </c>
    </row>
    <row r="33" spans="8:21" ht="14.25">
      <c r="H33" s="10"/>
      <c r="I33" s="3"/>
      <c r="J33" s="3"/>
      <c r="K33" s="3"/>
      <c r="L33" s="3"/>
      <c r="M33" s="3"/>
      <c r="N33" s="3"/>
      <c r="O33" s="406">
        <v>41030</v>
      </c>
      <c r="P33" s="407">
        <v>30000</v>
      </c>
      <c r="Q33" s="407">
        <v>23263.981209523907</v>
      </c>
      <c r="R33" s="407">
        <v>33750</v>
      </c>
      <c r="S33" s="407">
        <v>17148.88396666674</v>
      </c>
      <c r="T33" s="399">
        <f t="shared" si="0"/>
        <v>0.2895471213550702</v>
      </c>
      <c r="U33" s="399">
        <f t="shared" si="1"/>
        <v>0.9680581002006772</v>
      </c>
    </row>
    <row r="34" spans="8:21" ht="14.25">
      <c r="H34" s="10"/>
      <c r="I34" s="3"/>
      <c r="J34" s="3"/>
      <c r="K34" s="3"/>
      <c r="L34" s="3"/>
      <c r="M34" s="3"/>
      <c r="N34" s="3"/>
      <c r="O34" s="406">
        <v>41061</v>
      </c>
      <c r="P34" s="407">
        <v>30000</v>
      </c>
      <c r="Q34" s="408">
        <v>24660.808228571448</v>
      </c>
      <c r="R34" s="407">
        <v>31250</v>
      </c>
      <c r="S34" s="408">
        <v>17873.233638095255</v>
      </c>
      <c r="T34" s="399">
        <f t="shared" si="0"/>
        <v>0.21650514135391097</v>
      </c>
      <c r="U34" s="399">
        <f t="shared" si="1"/>
        <v>0.7484245231032689</v>
      </c>
    </row>
    <row r="35" spans="8:21" ht="14.25">
      <c r="H35" s="10"/>
      <c r="I35" s="3"/>
      <c r="J35" s="3"/>
      <c r="K35" s="3"/>
      <c r="L35" s="3"/>
      <c r="M35" s="3"/>
      <c r="N35" s="3"/>
      <c r="O35" s="406">
        <v>41091</v>
      </c>
      <c r="P35" s="407">
        <v>30000</v>
      </c>
      <c r="Q35" s="408">
        <v>26555.81148</v>
      </c>
      <c r="R35" s="407">
        <v>31250</v>
      </c>
      <c r="S35" s="408">
        <v>19602.108645</v>
      </c>
      <c r="T35" s="399">
        <f t="shared" si="0"/>
        <v>0.12969622572422335</v>
      </c>
      <c r="U35" s="399">
        <f t="shared" si="1"/>
        <v>0.5942162430556206</v>
      </c>
    </row>
    <row r="36" spans="8:21" ht="14.25">
      <c r="H36" s="10"/>
      <c r="I36" s="3"/>
      <c r="J36" s="3"/>
      <c r="K36" s="3"/>
      <c r="L36" s="3"/>
      <c r="M36" s="3"/>
      <c r="N36" s="3"/>
      <c r="O36" s="406">
        <v>41122</v>
      </c>
      <c r="P36" s="407">
        <v>27500</v>
      </c>
      <c r="Q36" s="408">
        <v>28785.837</v>
      </c>
      <c r="R36" s="407">
        <v>33750</v>
      </c>
      <c r="S36" s="408">
        <v>17552.3651</v>
      </c>
      <c r="T36" s="399">
        <f t="shared" si="0"/>
        <v>-0.04466908500871447</v>
      </c>
      <c r="U36" s="399">
        <f t="shared" si="1"/>
        <v>0.9228177973576908</v>
      </c>
    </row>
    <row r="37" spans="8:21" ht="14.25">
      <c r="H37" s="10"/>
      <c r="I37" s="3"/>
      <c r="J37" s="3"/>
      <c r="K37" s="3"/>
      <c r="L37" s="3"/>
      <c r="M37" s="3"/>
      <c r="N37" s="3"/>
      <c r="O37" s="406">
        <v>41153</v>
      </c>
      <c r="P37" s="407">
        <v>23750</v>
      </c>
      <c r="Q37" s="408">
        <v>22229.342399999998</v>
      </c>
      <c r="R37" s="407">
        <v>35000</v>
      </c>
      <c r="S37" s="408">
        <v>17625.041999999998</v>
      </c>
      <c r="T37" s="399">
        <f t="shared" si="0"/>
        <v>0.06840767363410638</v>
      </c>
      <c r="U37" s="399">
        <f t="shared" si="1"/>
        <v>0.985810870691826</v>
      </c>
    </row>
    <row r="38" spans="8:21" ht="14.25">
      <c r="H38" s="10"/>
      <c r="I38" s="3"/>
      <c r="J38" s="3"/>
      <c r="K38" s="3"/>
      <c r="L38" s="3"/>
      <c r="M38" s="3"/>
      <c r="N38" s="3"/>
      <c r="O38" s="406">
        <v>41183</v>
      </c>
      <c r="P38" s="407">
        <v>25000</v>
      </c>
      <c r="Q38" s="408">
        <v>23301.1792</v>
      </c>
      <c r="R38" s="407">
        <v>33750</v>
      </c>
      <c r="S38" s="408">
        <v>18255.0896</v>
      </c>
      <c r="T38" s="399">
        <f t="shared" si="0"/>
        <v>0.07290707416215225</v>
      </c>
      <c r="U38" s="399">
        <f t="shared" si="1"/>
        <v>0.8487994712444469</v>
      </c>
    </row>
    <row r="39" spans="8:21" ht="14.25">
      <c r="H39" s="10"/>
      <c r="I39" s="3"/>
      <c r="J39" s="3"/>
      <c r="K39" s="3"/>
      <c r="L39" s="3"/>
      <c r="M39" s="3"/>
      <c r="N39" s="3"/>
      <c r="O39" s="406">
        <v>41214</v>
      </c>
      <c r="P39" s="407">
        <v>23750</v>
      </c>
      <c r="Q39" s="408">
        <v>24647.1046</v>
      </c>
      <c r="R39" s="407">
        <v>33750</v>
      </c>
      <c r="S39" s="408">
        <v>18575.777</v>
      </c>
      <c r="T39" s="399">
        <f t="shared" si="0"/>
        <v>-0.03639797106228859</v>
      </c>
      <c r="U39" s="399">
        <f t="shared" si="1"/>
        <v>0.8168822763107031</v>
      </c>
    </row>
    <row r="40" spans="1:21" ht="14.25">
      <c r="A40" s="77"/>
      <c r="B40" s="77"/>
      <c r="C40" s="77"/>
      <c r="D40" s="77"/>
      <c r="E40" s="77"/>
      <c r="F40" s="77"/>
      <c r="G40" s="77"/>
      <c r="H40" s="77"/>
      <c r="I40" s="77"/>
      <c r="O40" s="406">
        <v>41244</v>
      </c>
      <c r="P40" s="407">
        <v>22500</v>
      </c>
      <c r="Q40" s="408">
        <v>23658.055200000003</v>
      </c>
      <c r="R40" s="407">
        <v>30000</v>
      </c>
      <c r="S40" s="408">
        <v>18296.6199</v>
      </c>
      <c r="T40" s="399">
        <f>P40/Q40-1</f>
        <v>-0.048949720939023056</v>
      </c>
      <c r="U40" s="399">
        <f>R40/S40-1</f>
        <v>0.6396471131807246</v>
      </c>
    </row>
    <row r="41" spans="1:21" ht="14.25">
      <c r="A41" s="77"/>
      <c r="B41" s="77"/>
      <c r="C41" s="77"/>
      <c r="D41" s="77"/>
      <c r="E41" s="77"/>
      <c r="F41" s="77"/>
      <c r="G41" s="77"/>
      <c r="H41" s="77"/>
      <c r="I41" s="77"/>
      <c r="O41" s="406">
        <v>41275</v>
      </c>
      <c r="P41" s="407">
        <v>23750</v>
      </c>
      <c r="Q41" s="408">
        <v>23290.408999999996</v>
      </c>
      <c r="R41" s="407">
        <v>31250</v>
      </c>
      <c r="S41" s="408">
        <v>18298.7879</v>
      </c>
      <c r="T41" s="399">
        <f>P41/Q41-1</f>
        <v>0.019733058358915256</v>
      </c>
      <c r="U41" s="399">
        <f>R41/S41-1</f>
        <v>0.7077633868853139</v>
      </c>
    </row>
    <row r="42" spans="1:21" ht="14.25">
      <c r="A42" s="77"/>
      <c r="B42" s="77"/>
      <c r="C42" s="77"/>
      <c r="D42" s="77"/>
      <c r="E42" s="77"/>
      <c r="F42" s="77"/>
      <c r="G42" s="77"/>
      <c r="H42" s="77"/>
      <c r="I42" s="77"/>
      <c r="O42" s="406">
        <v>41306</v>
      </c>
      <c r="P42" s="407">
        <v>22500</v>
      </c>
      <c r="Q42" s="408">
        <v>22049.594999999998</v>
      </c>
      <c r="R42" s="407">
        <v>30000</v>
      </c>
      <c r="S42" s="408">
        <v>18481.278</v>
      </c>
      <c r="T42" s="399">
        <f>P42/Q42-1</f>
        <v>0.020426905800310813</v>
      </c>
      <c r="U42" s="399">
        <f>R42/S42-1</f>
        <v>0.6232643651591627</v>
      </c>
    </row>
    <row r="43" spans="1:21" ht="14.25">
      <c r="A43" s="77"/>
      <c r="B43" s="77"/>
      <c r="C43" s="77"/>
      <c r="D43" s="77"/>
      <c r="E43" s="77"/>
      <c r="F43" s="77"/>
      <c r="G43" s="87"/>
      <c r="H43" s="77"/>
      <c r="I43" s="77"/>
      <c r="O43" s="406">
        <v>41334</v>
      </c>
      <c r="P43" s="407">
        <v>23750</v>
      </c>
      <c r="Q43" s="408">
        <v>21675.968999999997</v>
      </c>
      <c r="R43" s="407">
        <v>30000</v>
      </c>
      <c r="S43" s="408">
        <v>18291.132999999998</v>
      </c>
      <c r="T43" s="179"/>
      <c r="U43" s="179"/>
    </row>
    <row r="44" spans="1:19" ht="14.25">
      <c r="A44" s="77"/>
      <c r="B44" s="77"/>
      <c r="C44" s="77"/>
      <c r="D44" s="77"/>
      <c r="E44" s="77"/>
      <c r="F44" s="77"/>
      <c r="G44" s="77"/>
      <c r="H44" s="77"/>
      <c r="I44" s="77"/>
      <c r="O44" s="406">
        <v>41365</v>
      </c>
      <c r="P44" s="407">
        <v>21250</v>
      </c>
      <c r="Q44" s="408">
        <v>22641.647</v>
      </c>
      <c r="R44" s="407">
        <v>30000</v>
      </c>
      <c r="S44" s="408">
        <v>18684.792</v>
      </c>
    </row>
    <row r="45" spans="1:19" ht="14.25">
      <c r="A45" s="77"/>
      <c r="B45" s="77"/>
      <c r="C45" s="77"/>
      <c r="D45" s="77"/>
      <c r="E45" s="77"/>
      <c r="F45" s="77"/>
      <c r="G45" s="77"/>
      <c r="H45" s="77"/>
      <c r="I45" s="77"/>
      <c r="O45" s="406">
        <v>41395</v>
      </c>
      <c r="P45" s="407">
        <v>21250</v>
      </c>
      <c r="Q45" s="408">
        <v>23001.4388</v>
      </c>
      <c r="R45" s="407">
        <v>30000</v>
      </c>
      <c r="S45" s="408">
        <v>19999.3791</v>
      </c>
    </row>
    <row r="46" spans="1:19" ht="14.25">
      <c r="A46" s="77"/>
      <c r="B46" s="77"/>
      <c r="C46" s="77"/>
      <c r="D46" s="77"/>
      <c r="E46" s="77"/>
      <c r="F46" s="77"/>
      <c r="G46" s="77"/>
      <c r="H46" s="77"/>
      <c r="I46" s="77"/>
      <c r="P46" s="407"/>
      <c r="Q46" s="408"/>
      <c r="R46" s="407"/>
      <c r="S46" s="408"/>
    </row>
    <row r="48" spans="16:17" ht="14.25">
      <c r="P48" s="342"/>
      <c r="Q48" s="342"/>
    </row>
    <row r="50" spans="16:18" ht="14.25">
      <c r="P50" s="77"/>
      <c r="Q50" s="77"/>
      <c r="R50" s="77"/>
    </row>
    <row r="51" spans="15:18" ht="14.25">
      <c r="O51" s="77"/>
      <c r="P51" s="77"/>
      <c r="Q51" s="77"/>
      <c r="R51" s="77"/>
    </row>
    <row r="52" spans="15:18" ht="14.25">
      <c r="O52" s="77"/>
      <c r="P52" s="77"/>
      <c r="Q52" s="77"/>
      <c r="R52" s="77"/>
    </row>
    <row r="53" spans="15:18" ht="14.25">
      <c r="O53" s="77"/>
      <c r="P53" s="77"/>
      <c r="Q53" s="77"/>
      <c r="R53" s="77"/>
    </row>
    <row r="54" spans="15:18" ht="14.25">
      <c r="O54" s="77"/>
      <c r="P54" s="77"/>
      <c r="Q54" s="77"/>
      <c r="R54" s="77"/>
    </row>
    <row r="55" spans="15:18" ht="14.25">
      <c r="O55" s="77"/>
      <c r="P55" s="77"/>
      <c r="Q55" s="77"/>
      <c r="R55" s="77"/>
    </row>
    <row r="56" spans="15:18" ht="14.25">
      <c r="O56" s="77"/>
      <c r="P56" s="77"/>
      <c r="Q56" s="77"/>
      <c r="R56" s="77"/>
    </row>
  </sheetData>
  <sheetProtection/>
  <mergeCells count="2">
    <mergeCell ref="T3:T4"/>
    <mergeCell ref="U3:U4"/>
  </mergeCells>
  <printOptions horizontalCentered="1" verticalCentered="1"/>
  <pageMargins left="0.7086614173228347" right="0.7086614173228347" top="0.7480314960629921" bottom="0.7480314960629921" header="0.31496062992125984" footer="0.31496062992125984"/>
  <pageSetup fitToHeight="1" fitToWidth="1" orientation="portrait" scale="84" r:id="rId2"/>
  <headerFooter>
    <oddFooter>&amp;C23</oddFooter>
  </headerFooter>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9">
      <selection activeCell="B40" sqref="B40"/>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A34"/>
  <sheetViews>
    <sheetView zoomScalePageLayoutView="0" workbookViewId="0" topLeftCell="A1">
      <selection activeCell="L11" sqref="L11"/>
    </sheetView>
  </sheetViews>
  <sheetFormatPr defaultColWidth="11.00390625" defaultRowHeight="14.25"/>
  <cols>
    <col min="1" max="1" width="27.75390625" style="12" customWidth="1"/>
    <col min="2" max="2" width="8.625" style="12" bestFit="1" customWidth="1"/>
    <col min="3" max="4" width="7.50390625" style="12" bestFit="1" customWidth="1"/>
    <col min="5" max="5" width="10.25390625" style="12" bestFit="1" customWidth="1"/>
    <col min="6" max="6" width="8.625" style="12" customWidth="1"/>
    <col min="7" max="7" width="8.25390625" style="12" customWidth="1"/>
    <col min="8" max="8" width="10.25390625" style="12" bestFit="1" customWidth="1"/>
    <col min="9" max="9" width="8.875" style="12" customWidth="1"/>
    <col min="10" max="10" width="8.625" style="12" customWidth="1"/>
    <col min="11" max="11" width="10.25390625" style="12" bestFit="1" customWidth="1"/>
    <col min="12" max="14" width="7.75390625" style="12" customWidth="1"/>
    <col min="15" max="16384" width="11.00390625" style="12" customWidth="1"/>
  </cols>
  <sheetData>
    <row r="1" spans="1:27" ht="12.75">
      <c r="A1" s="482" t="s">
        <v>424</v>
      </c>
      <c r="B1" s="482"/>
      <c r="C1" s="482"/>
      <c r="D1" s="482"/>
      <c r="E1" s="482"/>
      <c r="F1" s="482"/>
      <c r="G1" s="482"/>
      <c r="H1" s="482"/>
      <c r="I1" s="482"/>
      <c r="J1" s="482"/>
      <c r="K1" s="482"/>
      <c r="O1" s="302"/>
      <c r="P1" s="302"/>
      <c r="Q1" s="302"/>
      <c r="R1" s="302"/>
      <c r="S1" s="302"/>
      <c r="T1" s="302"/>
      <c r="U1" s="302"/>
      <c r="V1" s="302"/>
      <c r="W1" s="302"/>
      <c r="X1" s="302"/>
      <c r="Y1" s="302"/>
      <c r="Z1" s="302"/>
      <c r="AA1" s="302"/>
    </row>
    <row r="2" spans="1:27" ht="12.75">
      <c r="A2" s="61"/>
      <c r="B2" s="166"/>
      <c r="C2" s="166"/>
      <c r="D2" s="166"/>
      <c r="E2" s="61"/>
      <c r="F2" s="166"/>
      <c r="G2" s="166"/>
      <c r="H2" s="166"/>
      <c r="I2" s="166"/>
      <c r="J2" s="166"/>
      <c r="K2" s="61"/>
      <c r="O2" s="302"/>
      <c r="P2" s="302"/>
      <c r="Q2" s="302"/>
      <c r="R2" s="302"/>
      <c r="S2" s="302"/>
      <c r="T2" s="302"/>
      <c r="U2" s="302"/>
      <c r="V2" s="302"/>
      <c r="W2" s="302"/>
      <c r="X2" s="302"/>
      <c r="Y2" s="302"/>
      <c r="Z2" s="302"/>
      <c r="AA2" s="302"/>
    </row>
    <row r="3" spans="1:27" ht="13.5" thickBot="1">
      <c r="A3" s="492"/>
      <c r="B3" s="492"/>
      <c r="C3" s="492"/>
      <c r="D3" s="492"/>
      <c r="E3" s="492"/>
      <c r="F3" s="492"/>
      <c r="G3" s="492"/>
      <c r="H3" s="492"/>
      <c r="I3" s="492"/>
      <c r="J3" s="492"/>
      <c r="K3" s="492"/>
      <c r="O3" s="302"/>
      <c r="P3" s="302"/>
      <c r="Q3" s="302"/>
      <c r="R3" s="302"/>
      <c r="S3" s="302"/>
      <c r="T3" s="302"/>
      <c r="U3" s="302"/>
      <c r="V3" s="302"/>
      <c r="W3" s="302"/>
      <c r="X3" s="302"/>
      <c r="Y3" s="302"/>
      <c r="Z3" s="302"/>
      <c r="AA3" s="302"/>
    </row>
    <row r="4" spans="1:27" ht="26.25" customHeight="1" thickBot="1">
      <c r="A4" s="489" t="s">
        <v>67</v>
      </c>
      <c r="B4" s="484" t="s">
        <v>322</v>
      </c>
      <c r="C4" s="486" t="s">
        <v>323</v>
      </c>
      <c r="D4" s="487"/>
      <c r="E4" s="488"/>
      <c r="F4" s="486" t="s">
        <v>324</v>
      </c>
      <c r="G4" s="487"/>
      <c r="H4" s="488"/>
      <c r="I4" s="486" t="s">
        <v>11</v>
      </c>
      <c r="J4" s="487"/>
      <c r="K4" s="488"/>
      <c r="O4" s="302"/>
      <c r="P4" s="302"/>
      <c r="Q4" s="302"/>
      <c r="R4" s="302"/>
      <c r="S4" s="302"/>
      <c r="T4" s="302"/>
      <c r="U4" s="302"/>
      <c r="V4" s="302"/>
      <c r="W4" s="302"/>
      <c r="X4" s="302"/>
      <c r="Y4" s="302"/>
      <c r="Z4" s="302"/>
      <c r="AA4" s="302"/>
    </row>
    <row r="5" spans="1:27" ht="26.25" customHeight="1" thickBot="1">
      <c r="A5" s="490"/>
      <c r="B5" s="485"/>
      <c r="C5" s="319" t="s">
        <v>436</v>
      </c>
      <c r="D5" s="319" t="s">
        <v>437</v>
      </c>
      <c r="E5" s="317" t="s">
        <v>435</v>
      </c>
      <c r="F5" s="318">
        <v>41061</v>
      </c>
      <c r="G5" s="318">
        <v>41426</v>
      </c>
      <c r="H5" s="317" t="s">
        <v>435</v>
      </c>
      <c r="I5" s="318" t="s">
        <v>498</v>
      </c>
      <c r="J5" s="318" t="s">
        <v>499</v>
      </c>
      <c r="K5" s="317" t="s">
        <v>435</v>
      </c>
      <c r="O5" s="302"/>
      <c r="P5" s="302"/>
      <c r="Q5" s="302"/>
      <c r="R5" s="302"/>
      <c r="S5" s="302"/>
      <c r="T5" s="302"/>
      <c r="U5" s="302"/>
      <c r="V5" s="302"/>
      <c r="W5" s="302"/>
      <c r="X5" s="302"/>
      <c r="Y5" s="302"/>
      <c r="Z5" s="302"/>
      <c r="AA5" s="302"/>
    </row>
    <row r="6" spans="1:27" s="171" customFormat="1" ht="13.5" thickBot="1">
      <c r="A6" s="491"/>
      <c r="B6" s="483" t="s">
        <v>172</v>
      </c>
      <c r="C6" s="480"/>
      <c r="D6" s="480"/>
      <c r="E6" s="480"/>
      <c r="F6" s="480"/>
      <c r="G6" s="480"/>
      <c r="H6" s="480"/>
      <c r="I6" s="480"/>
      <c r="J6" s="480"/>
      <c r="K6" s="481"/>
      <c r="O6" s="302"/>
      <c r="P6" s="302"/>
      <c r="Q6" s="302"/>
      <c r="R6" s="302"/>
      <c r="S6" s="302"/>
      <c r="T6" s="302"/>
      <c r="U6" s="302"/>
      <c r="V6" s="302"/>
      <c r="W6" s="302"/>
      <c r="X6" s="302"/>
      <c r="Y6" s="302"/>
      <c r="Z6" s="302"/>
      <c r="AA6" s="302"/>
    </row>
    <row r="7" spans="1:27" ht="12.75">
      <c r="A7" s="218" t="s">
        <v>12</v>
      </c>
      <c r="B7" s="320">
        <v>401.84123</v>
      </c>
      <c r="C7" s="320">
        <v>189.472785</v>
      </c>
      <c r="D7" s="320">
        <v>184.433005</v>
      </c>
      <c r="E7" s="321">
        <v>-0.02659896512314408</v>
      </c>
      <c r="F7" s="320">
        <v>34.942395</v>
      </c>
      <c r="G7" s="320">
        <v>31.373385</v>
      </c>
      <c r="H7" s="321">
        <v>-0.10213982184106152</v>
      </c>
      <c r="I7" s="320">
        <v>403.401322</v>
      </c>
      <c r="J7" s="320">
        <v>396.80145</v>
      </c>
      <c r="K7" s="321">
        <v>-0.016360561158498155</v>
      </c>
      <c r="M7" s="205"/>
      <c r="N7" s="205"/>
      <c r="O7" s="302"/>
      <c r="P7" s="302"/>
      <c r="Q7" s="302"/>
      <c r="R7" s="302"/>
      <c r="S7" s="302"/>
      <c r="T7" s="302"/>
      <c r="U7" s="302"/>
      <c r="V7" s="302"/>
      <c r="W7" s="302"/>
      <c r="X7" s="302"/>
      <c r="Y7" s="302"/>
      <c r="Z7" s="302"/>
      <c r="AA7" s="302"/>
    </row>
    <row r="8" spans="1:27" ht="12.75">
      <c r="A8" s="218" t="s">
        <v>13</v>
      </c>
      <c r="B8" s="322">
        <v>290.693547</v>
      </c>
      <c r="C8" s="322">
        <v>130.25734</v>
      </c>
      <c r="D8" s="322">
        <v>232.889002</v>
      </c>
      <c r="E8" s="323">
        <v>0.7879146157905574</v>
      </c>
      <c r="F8" s="322">
        <v>17.291431</v>
      </c>
      <c r="G8" s="322">
        <v>38.455431</v>
      </c>
      <c r="H8" s="323">
        <v>1.2239588499066385</v>
      </c>
      <c r="I8" s="322">
        <v>255.784132</v>
      </c>
      <c r="J8" s="322">
        <v>393.325209</v>
      </c>
      <c r="K8" s="323">
        <v>0.5377232587672796</v>
      </c>
      <c r="M8" s="459"/>
      <c r="N8" s="459"/>
      <c r="O8" s="205"/>
      <c r="P8" s="205"/>
      <c r="Q8" s="302"/>
      <c r="R8" s="302"/>
      <c r="S8" s="302"/>
      <c r="T8" s="302"/>
      <c r="U8" s="302"/>
      <c r="V8" s="302"/>
      <c r="W8" s="302"/>
      <c r="X8" s="302"/>
      <c r="Y8" s="302"/>
      <c r="Z8" s="302"/>
      <c r="AA8" s="302"/>
    </row>
    <row r="9" spans="1:27" ht="12.75">
      <c r="A9" s="218" t="s">
        <v>14</v>
      </c>
      <c r="B9" s="322">
        <v>7.403604</v>
      </c>
      <c r="C9" s="322">
        <v>2.783279</v>
      </c>
      <c r="D9" s="322">
        <v>2.649074</v>
      </c>
      <c r="E9" s="323">
        <v>-0.048218306537001765</v>
      </c>
      <c r="F9" s="322">
        <v>0.395853</v>
      </c>
      <c r="G9" s="322">
        <v>0.545855</v>
      </c>
      <c r="H9" s="323">
        <v>0.37893359403617</v>
      </c>
      <c r="I9" s="322">
        <v>6.7635877</v>
      </c>
      <c r="J9" s="322">
        <v>7.269399</v>
      </c>
      <c r="K9" s="323">
        <v>0.07478446682963824</v>
      </c>
      <c r="L9" s="117"/>
      <c r="M9" s="396"/>
      <c r="N9" s="459"/>
      <c r="O9" s="302"/>
      <c r="P9" s="302"/>
      <c r="Q9" s="302"/>
      <c r="R9" s="302"/>
      <c r="S9" s="302"/>
      <c r="T9" s="302"/>
      <c r="U9" s="302"/>
      <c r="V9" s="302"/>
      <c r="W9" s="302"/>
      <c r="X9" s="302"/>
      <c r="Y9" s="302"/>
      <c r="Z9" s="302"/>
      <c r="AA9" s="302"/>
    </row>
    <row r="10" spans="1:27" ht="12.75">
      <c r="A10" s="218" t="s">
        <v>15</v>
      </c>
      <c r="B10" s="322">
        <v>47.411842</v>
      </c>
      <c r="C10" s="322">
        <v>19.375052</v>
      </c>
      <c r="D10" s="322">
        <v>32.100675</v>
      </c>
      <c r="E10" s="323">
        <v>0.656804585608338</v>
      </c>
      <c r="F10" s="322">
        <v>3.953442</v>
      </c>
      <c r="G10" s="322">
        <v>7.149783</v>
      </c>
      <c r="H10" s="323">
        <v>0.8084957361205756</v>
      </c>
      <c r="I10" s="322">
        <v>46.366123</v>
      </c>
      <c r="J10" s="322">
        <v>60.137465</v>
      </c>
      <c r="K10" s="323">
        <v>0.29701301529998525</v>
      </c>
      <c r="L10" s="117"/>
      <c r="M10" s="396"/>
      <c r="N10" s="396"/>
      <c r="O10" s="302"/>
      <c r="P10" s="302"/>
      <c r="Q10" s="302"/>
      <c r="R10" s="302"/>
      <c r="S10" s="302"/>
      <c r="T10" s="302"/>
      <c r="U10" s="302"/>
      <c r="V10" s="302"/>
      <c r="W10" s="302"/>
      <c r="X10" s="302"/>
      <c r="Y10" s="302"/>
      <c r="Z10" s="302"/>
      <c r="AA10" s="302"/>
    </row>
    <row r="11" spans="1:27" ht="12.75">
      <c r="A11" s="218" t="s">
        <v>16</v>
      </c>
      <c r="B11" s="322">
        <v>4.001446</v>
      </c>
      <c r="C11" s="322">
        <v>1.265389</v>
      </c>
      <c r="D11" s="322">
        <v>1.285364</v>
      </c>
      <c r="E11" s="323">
        <v>0.015785659587683964</v>
      </c>
      <c r="F11" s="322">
        <v>0.190628</v>
      </c>
      <c r="G11" s="322">
        <v>0.250996</v>
      </c>
      <c r="H11" s="323">
        <v>0.31667960635373604</v>
      </c>
      <c r="I11" s="322">
        <v>3.6199333</v>
      </c>
      <c r="J11" s="322">
        <v>4.021421</v>
      </c>
      <c r="K11" s="323">
        <v>0.11091024798716598</v>
      </c>
      <c r="L11" s="117"/>
      <c r="M11" s="396"/>
      <c r="N11" s="396"/>
      <c r="O11" s="302"/>
      <c r="P11" s="302"/>
      <c r="Q11" s="302"/>
      <c r="R11" s="302"/>
      <c r="S11" s="302"/>
      <c r="T11" s="302"/>
      <c r="U11" s="302"/>
      <c r="V11" s="302"/>
      <c r="W11" s="302"/>
      <c r="X11" s="302"/>
      <c r="Y11" s="302"/>
      <c r="Z11" s="302"/>
      <c r="AA11" s="302"/>
    </row>
    <row r="12" spans="1:27" ht="13.5" thickBot="1">
      <c r="A12" s="218" t="s">
        <v>17</v>
      </c>
      <c r="B12" s="324">
        <v>1.641113</v>
      </c>
      <c r="C12" s="324">
        <v>0.947554</v>
      </c>
      <c r="D12" s="324">
        <v>0.782805</v>
      </c>
      <c r="E12" s="325">
        <v>-0.17386766347880966</v>
      </c>
      <c r="F12" s="324">
        <v>0.207624</v>
      </c>
      <c r="G12" s="324">
        <v>0.105252</v>
      </c>
      <c r="H12" s="325">
        <v>-0.49306438562015953</v>
      </c>
      <c r="I12" s="324">
        <v>1.5420185</v>
      </c>
      <c r="J12" s="324">
        <v>1.476364</v>
      </c>
      <c r="K12" s="325">
        <v>-0.042576985944072665</v>
      </c>
      <c r="L12" s="117"/>
      <c r="M12" s="396"/>
      <c r="N12" s="396"/>
      <c r="O12" s="302"/>
      <c r="P12" s="302"/>
      <c r="Q12" s="302"/>
      <c r="R12" s="302"/>
      <c r="S12" s="302"/>
      <c r="T12" s="302"/>
      <c r="U12" s="302"/>
      <c r="V12" s="302"/>
      <c r="W12" s="302"/>
      <c r="X12" s="302"/>
      <c r="Y12" s="302"/>
      <c r="Z12" s="302"/>
      <c r="AA12" s="302"/>
    </row>
    <row r="13" spans="1:27" ht="13.5" thickBot="1">
      <c r="A13" s="219" t="s">
        <v>108</v>
      </c>
      <c r="B13" s="326">
        <v>752.992782</v>
      </c>
      <c r="C13" s="326">
        <v>344.101399</v>
      </c>
      <c r="D13" s="327">
        <v>454.139925</v>
      </c>
      <c r="E13" s="325">
        <v>0.319785174718223</v>
      </c>
      <c r="F13" s="326">
        <v>56.981373</v>
      </c>
      <c r="G13" s="327">
        <v>77.880702</v>
      </c>
      <c r="H13" s="325">
        <v>0.3667747528652916</v>
      </c>
      <c r="I13" s="326">
        <v>717.4771165</v>
      </c>
      <c r="J13" s="327">
        <v>863.031308</v>
      </c>
      <c r="K13" s="325">
        <v>0.2028694548615615</v>
      </c>
      <c r="L13" s="117"/>
      <c r="M13" s="397"/>
      <c r="N13" s="397"/>
      <c r="O13" s="302"/>
      <c r="P13" s="302"/>
      <c r="Q13" s="302"/>
      <c r="R13" s="302"/>
      <c r="S13" s="302"/>
      <c r="T13" s="302"/>
      <c r="U13" s="302"/>
      <c r="V13" s="302"/>
      <c r="W13" s="302"/>
      <c r="X13" s="302"/>
      <c r="Y13" s="302"/>
      <c r="Z13" s="302"/>
      <c r="AA13" s="302"/>
    </row>
    <row r="14" spans="1:27" s="66" customFormat="1" ht="13.5" thickBot="1">
      <c r="A14" s="217"/>
      <c r="B14" s="480" t="s">
        <v>306</v>
      </c>
      <c r="C14" s="480"/>
      <c r="D14" s="480"/>
      <c r="E14" s="480"/>
      <c r="F14" s="480"/>
      <c r="G14" s="480"/>
      <c r="H14" s="480"/>
      <c r="I14" s="480"/>
      <c r="J14" s="480"/>
      <c r="K14" s="481"/>
      <c r="L14" s="117"/>
      <c r="M14" s="397">
        <f>1484-D15</f>
        <v>865.758197</v>
      </c>
      <c r="N14" s="397"/>
      <c r="O14" s="302"/>
      <c r="P14" s="302"/>
      <c r="Q14" s="302"/>
      <c r="R14" s="302"/>
      <c r="S14" s="302"/>
      <c r="T14" s="302"/>
      <c r="U14" s="302"/>
      <c r="V14" s="302"/>
      <c r="W14" s="302"/>
      <c r="X14" s="302"/>
      <c r="Y14" s="302"/>
      <c r="Z14" s="302"/>
      <c r="AA14" s="302"/>
    </row>
    <row r="15" spans="1:27" ht="12.75">
      <c r="A15" s="220" t="s">
        <v>12</v>
      </c>
      <c r="B15" s="320">
        <v>1337.490931</v>
      </c>
      <c r="C15" s="320">
        <v>624.630998</v>
      </c>
      <c r="D15" s="320">
        <v>618.241803</v>
      </c>
      <c r="E15" s="321">
        <v>-0.010228751087373977</v>
      </c>
      <c r="F15" s="320">
        <v>114.355967</v>
      </c>
      <c r="G15" s="320">
        <v>104.337802</v>
      </c>
      <c r="H15" s="321">
        <v>-0.08760509191444299</v>
      </c>
      <c r="I15" s="320">
        <v>1339.166614</v>
      </c>
      <c r="J15" s="320">
        <v>1331.101736</v>
      </c>
      <c r="K15" s="321">
        <v>-0.006022311126701929</v>
      </c>
      <c r="L15" s="117"/>
      <c r="M15" s="398">
        <f>+M14/1484</f>
        <v>0.5833950114555256</v>
      </c>
      <c r="N15" s="396"/>
      <c r="O15" s="302"/>
      <c r="P15" s="302"/>
      <c r="Q15" s="302"/>
      <c r="R15" s="302"/>
      <c r="S15" s="302"/>
      <c r="T15" s="302"/>
      <c r="U15" s="302"/>
      <c r="V15" s="302"/>
      <c r="W15" s="302"/>
      <c r="X15" s="302"/>
      <c r="Y15" s="302"/>
      <c r="Z15" s="302"/>
      <c r="AA15" s="302"/>
    </row>
    <row r="16" spans="1:27" ht="12.75">
      <c r="A16" s="220" t="s">
        <v>13</v>
      </c>
      <c r="B16" s="322">
        <v>329.927682</v>
      </c>
      <c r="C16" s="322">
        <v>159.559437</v>
      </c>
      <c r="D16" s="322">
        <v>221.460207</v>
      </c>
      <c r="E16" s="323">
        <v>0.3879480346875377</v>
      </c>
      <c r="F16" s="322">
        <v>22.168013</v>
      </c>
      <c r="G16" s="322">
        <v>32.025402</v>
      </c>
      <c r="H16" s="323">
        <v>0.4446672329179888</v>
      </c>
      <c r="I16" s="322">
        <v>308.51604</v>
      </c>
      <c r="J16" s="322">
        <v>391.828452</v>
      </c>
      <c r="K16" s="323">
        <v>0.2700424003886477</v>
      </c>
      <c r="L16" s="117"/>
      <c r="M16" s="205"/>
      <c r="N16" s="205"/>
      <c r="O16" s="302"/>
      <c r="P16" s="302"/>
      <c r="Q16" s="302"/>
      <c r="R16" s="302"/>
      <c r="S16" s="302"/>
      <c r="T16" s="302"/>
      <c r="U16" s="302"/>
      <c r="V16" s="302"/>
      <c r="W16" s="302"/>
      <c r="X16" s="302"/>
      <c r="Y16" s="302"/>
      <c r="Z16" s="302"/>
      <c r="AA16" s="302"/>
    </row>
    <row r="17" spans="1:27" ht="12.75">
      <c r="A17" s="220" t="s">
        <v>14</v>
      </c>
      <c r="B17" s="322">
        <v>20.517592</v>
      </c>
      <c r="C17" s="322">
        <v>6.266305</v>
      </c>
      <c r="D17" s="322">
        <v>6.163615</v>
      </c>
      <c r="E17" s="323">
        <v>-0.016387647904147706</v>
      </c>
      <c r="F17" s="322">
        <v>1.198707</v>
      </c>
      <c r="G17" s="322">
        <v>1.085609</v>
      </c>
      <c r="H17" s="323">
        <v>-0.09434999545343437</v>
      </c>
      <c r="I17" s="322">
        <v>16.206452</v>
      </c>
      <c r="J17" s="322">
        <v>20.414902</v>
      </c>
      <c r="K17" s="323">
        <v>0.25967744204592114</v>
      </c>
      <c r="L17" s="117"/>
      <c r="M17" s="205"/>
      <c r="N17" s="205"/>
      <c r="O17" s="302"/>
      <c r="P17" s="302"/>
      <c r="Q17" s="302"/>
      <c r="R17" s="302"/>
      <c r="S17" s="302"/>
      <c r="T17" s="302"/>
      <c r="U17" s="302"/>
      <c r="V17" s="302"/>
      <c r="W17" s="302"/>
      <c r="X17" s="302"/>
      <c r="Y17" s="302"/>
      <c r="Z17" s="302"/>
      <c r="AA17" s="302"/>
    </row>
    <row r="18" spans="1:27" ht="12.75">
      <c r="A18" s="220" t="s">
        <v>15</v>
      </c>
      <c r="B18" s="322">
        <v>93.4257</v>
      </c>
      <c r="C18" s="322">
        <v>39.929908</v>
      </c>
      <c r="D18" s="322">
        <v>49.173013</v>
      </c>
      <c r="E18" s="323">
        <v>0.23148325310441487</v>
      </c>
      <c r="F18" s="322">
        <v>7.956399</v>
      </c>
      <c r="G18" s="322">
        <v>9.905762</v>
      </c>
      <c r="H18" s="323">
        <v>0.24500568661777766</v>
      </c>
      <c r="I18" s="322">
        <v>94.279109</v>
      </c>
      <c r="J18" s="322">
        <v>102.668805</v>
      </c>
      <c r="K18" s="323">
        <v>0.08898785838122425</v>
      </c>
      <c r="L18" s="117"/>
      <c r="M18" s="205"/>
      <c r="N18" s="205"/>
      <c r="O18" s="302"/>
      <c r="P18" s="302"/>
      <c r="Q18" s="302"/>
      <c r="R18" s="302"/>
      <c r="S18" s="302"/>
      <c r="T18" s="302"/>
      <c r="U18" s="302"/>
      <c r="V18" s="302"/>
      <c r="W18" s="302"/>
      <c r="X18" s="302"/>
      <c r="Y18" s="302"/>
      <c r="Z18" s="302"/>
      <c r="AA18" s="302"/>
    </row>
    <row r="19" spans="1:27" ht="12.75">
      <c r="A19" s="220" t="s">
        <v>16</v>
      </c>
      <c r="B19" s="322">
        <v>15.926712</v>
      </c>
      <c r="C19" s="322">
        <v>5.302742</v>
      </c>
      <c r="D19" s="322">
        <v>5.378202</v>
      </c>
      <c r="E19" s="323">
        <v>0.014230373644427585</v>
      </c>
      <c r="F19" s="322">
        <v>0.833709</v>
      </c>
      <c r="G19" s="322">
        <v>1.100867</v>
      </c>
      <c r="H19" s="323">
        <v>0.3204451433293871</v>
      </c>
      <c r="I19" s="322">
        <v>14.386736</v>
      </c>
      <c r="J19" s="322">
        <v>16.002172</v>
      </c>
      <c r="K19" s="323">
        <v>0.11228648388348828</v>
      </c>
      <c r="L19" s="117"/>
      <c r="M19" s="205"/>
      <c r="N19" s="205"/>
      <c r="O19" s="302"/>
      <c r="P19" s="302"/>
      <c r="Q19" s="302"/>
      <c r="R19" s="302"/>
      <c r="S19" s="302"/>
      <c r="T19" s="302"/>
      <c r="U19" s="302"/>
      <c r="V19" s="302"/>
      <c r="W19" s="302"/>
      <c r="X19" s="302"/>
      <c r="Y19" s="302"/>
      <c r="Z19" s="302"/>
      <c r="AA19" s="302"/>
    </row>
    <row r="20" spans="1:27" ht="13.5" thickBot="1">
      <c r="A20" s="221" t="s">
        <v>17</v>
      </c>
      <c r="B20" s="324">
        <v>7.626289</v>
      </c>
      <c r="C20" s="324">
        <v>4.43869</v>
      </c>
      <c r="D20" s="324">
        <v>3.759553</v>
      </c>
      <c r="E20" s="325">
        <v>-0.15300392683426878</v>
      </c>
      <c r="F20" s="324">
        <v>0.972281</v>
      </c>
      <c r="G20" s="324">
        <v>0.517351</v>
      </c>
      <c r="H20" s="325">
        <v>-0.4678997121202615</v>
      </c>
      <c r="I20" s="324">
        <v>7.140625</v>
      </c>
      <c r="J20" s="324">
        <v>6.947152</v>
      </c>
      <c r="K20" s="325">
        <v>-0.02709468708971552</v>
      </c>
      <c r="L20" s="117"/>
      <c r="M20" s="205"/>
      <c r="N20" s="205"/>
      <c r="O20" s="302"/>
      <c r="P20" s="302"/>
      <c r="Q20" s="302"/>
      <c r="R20" s="302"/>
      <c r="S20" s="302"/>
      <c r="T20" s="302"/>
      <c r="U20" s="302"/>
      <c r="V20" s="302"/>
      <c r="W20" s="302"/>
      <c r="X20" s="302"/>
      <c r="Y20" s="302"/>
      <c r="Z20" s="302"/>
      <c r="AA20" s="302"/>
    </row>
    <row r="21" spans="1:27" ht="13.5" thickBot="1">
      <c r="A21" s="222" t="s">
        <v>108</v>
      </c>
      <c r="B21" s="326">
        <v>1804.914906</v>
      </c>
      <c r="C21" s="326">
        <v>840.12808</v>
      </c>
      <c r="D21" s="326">
        <v>904.176393</v>
      </c>
      <c r="E21" s="325">
        <v>0.07623636743578444</v>
      </c>
      <c r="F21" s="326">
        <v>147.485076</v>
      </c>
      <c r="G21" s="327">
        <v>148.972793</v>
      </c>
      <c r="H21" s="325">
        <v>0.010087237572430796</v>
      </c>
      <c r="I21" s="326">
        <v>1779.695576</v>
      </c>
      <c r="J21" s="327">
        <v>1868.963219</v>
      </c>
      <c r="K21" s="325">
        <v>0.050158939654519896</v>
      </c>
      <c r="L21" s="117"/>
      <c r="M21" s="117"/>
      <c r="N21" s="117"/>
      <c r="O21" s="302"/>
      <c r="P21" s="302"/>
      <c r="Q21" s="302"/>
      <c r="R21" s="302"/>
      <c r="S21" s="302"/>
      <c r="T21" s="302"/>
      <c r="U21" s="302"/>
      <c r="V21" s="302"/>
      <c r="W21" s="302"/>
      <c r="X21" s="302"/>
      <c r="Y21" s="302"/>
      <c r="Z21" s="302"/>
      <c r="AA21" s="302"/>
    </row>
    <row r="22" spans="1:27" s="66" customFormat="1" ht="13.5" thickBot="1">
      <c r="A22" s="217"/>
      <c r="B22" s="480" t="s">
        <v>307</v>
      </c>
      <c r="C22" s="480"/>
      <c r="D22" s="480"/>
      <c r="E22" s="480"/>
      <c r="F22" s="480"/>
      <c r="G22" s="480"/>
      <c r="H22" s="480"/>
      <c r="I22" s="480"/>
      <c r="J22" s="480"/>
      <c r="K22" s="481"/>
      <c r="L22" s="117"/>
      <c r="M22" s="117"/>
      <c r="N22" s="117"/>
      <c r="O22" s="302"/>
      <c r="P22" s="302"/>
      <c r="Q22" s="302"/>
      <c r="R22" s="302"/>
      <c r="S22" s="302"/>
      <c r="T22" s="302"/>
      <c r="U22" s="302"/>
      <c r="V22" s="302"/>
      <c r="W22" s="302"/>
      <c r="X22" s="302"/>
      <c r="Y22" s="302"/>
      <c r="Z22" s="302"/>
      <c r="AA22" s="302"/>
    </row>
    <row r="23" spans="1:27" ht="12.75">
      <c r="A23" s="223" t="s">
        <v>12</v>
      </c>
      <c r="B23" s="332">
        <v>3.3284064231039707</v>
      </c>
      <c r="C23" s="332">
        <v>3.296679246045811</v>
      </c>
      <c r="D23" s="332">
        <v>3.3521212919563936</v>
      </c>
      <c r="E23" s="321">
        <v>0.016817543283011993</v>
      </c>
      <c r="F23" s="332">
        <v>3.2726997390991666</v>
      </c>
      <c r="G23" s="332">
        <v>3.3256788198021985</v>
      </c>
      <c r="H23" s="321">
        <v>0.016188188629127076</v>
      </c>
      <c r="I23" s="332">
        <v>3.3196882136147288</v>
      </c>
      <c r="J23" s="332">
        <v>3.3545788101328764</v>
      </c>
      <c r="K23" s="321">
        <v>0.010510202848283745</v>
      </c>
      <c r="L23" s="117"/>
      <c r="M23" s="117"/>
      <c r="N23" s="117"/>
      <c r="O23" s="302"/>
      <c r="P23" s="302"/>
      <c r="Q23" s="302"/>
      <c r="R23" s="302"/>
      <c r="S23" s="302"/>
      <c r="T23" s="302"/>
      <c r="U23" s="302"/>
      <c r="V23" s="302"/>
      <c r="W23" s="302"/>
      <c r="X23" s="302"/>
      <c r="Y23" s="302"/>
      <c r="Z23" s="302"/>
      <c r="AA23" s="302"/>
    </row>
    <row r="24" spans="1:27" ht="12.75">
      <c r="A24" s="220" t="s">
        <v>13</v>
      </c>
      <c r="B24" s="333">
        <v>1.134967340709493</v>
      </c>
      <c r="C24" s="333">
        <v>1.2249554382117738</v>
      </c>
      <c r="D24" s="333">
        <v>0.9509259995025441</v>
      </c>
      <c r="E24" s="323">
        <v>-0.22370563872043048</v>
      </c>
      <c r="F24" s="333">
        <v>1.2820230436682771</v>
      </c>
      <c r="G24" s="333">
        <v>0.8327926944831278</v>
      </c>
      <c r="H24" s="323">
        <v>-0.3504073904161332</v>
      </c>
      <c r="I24" s="333">
        <v>1.206157855015025</v>
      </c>
      <c r="J24" s="333">
        <v>0.9961946069925054</v>
      </c>
      <c r="K24" s="323">
        <v>-0.17407609389560708</v>
      </c>
      <c r="L24" s="117"/>
      <c r="M24" s="117"/>
      <c r="N24" s="117"/>
      <c r="O24" s="302"/>
      <c r="P24" s="302"/>
      <c r="Q24" s="302"/>
      <c r="R24" s="302"/>
      <c r="S24" s="302"/>
      <c r="T24" s="302"/>
      <c r="U24" s="302"/>
      <c r="V24" s="302"/>
      <c r="W24" s="302"/>
      <c r="X24" s="302"/>
      <c r="Y24" s="302"/>
      <c r="Z24" s="302"/>
      <c r="AA24" s="302"/>
    </row>
    <row r="25" spans="1:27" ht="12.75">
      <c r="A25" s="220" t="s">
        <v>14</v>
      </c>
      <c r="B25" s="333">
        <v>2.771297870604641</v>
      </c>
      <c r="C25" s="333">
        <v>2.251411015568328</v>
      </c>
      <c r="D25" s="333">
        <v>2.3267054827460463</v>
      </c>
      <c r="E25" s="323">
        <v>0.03344323477901767</v>
      </c>
      <c r="F25" s="333">
        <v>3.0281619692158452</v>
      </c>
      <c r="G25" s="333">
        <v>1.9888230390854715</v>
      </c>
      <c r="H25" s="323">
        <v>-0.3432243521635385</v>
      </c>
      <c r="I25" s="333">
        <v>2.396132454969128</v>
      </c>
      <c r="J25" s="333">
        <v>2.8083342240534606</v>
      </c>
      <c r="K25" s="323">
        <v>0.1720279562298419</v>
      </c>
      <c r="L25" s="117"/>
      <c r="M25" s="117"/>
      <c r="N25" s="117"/>
      <c r="O25" s="302"/>
      <c r="P25" s="302"/>
      <c r="Q25" s="302"/>
      <c r="R25" s="302"/>
      <c r="S25" s="302"/>
      <c r="T25" s="302"/>
      <c r="U25" s="302"/>
      <c r="V25" s="302"/>
      <c r="W25" s="302"/>
      <c r="X25" s="302"/>
      <c r="Y25" s="302"/>
      <c r="Z25" s="302"/>
      <c r="AA25" s="302"/>
    </row>
    <row r="26" spans="1:27" ht="12.75">
      <c r="A26" s="220" t="s">
        <v>15</v>
      </c>
      <c r="B26" s="333">
        <v>1.970514033181837</v>
      </c>
      <c r="C26" s="333">
        <v>2.0608929462486087</v>
      </c>
      <c r="D26" s="333">
        <v>1.5318373523298183</v>
      </c>
      <c r="E26" s="323">
        <v>-0.256711827211509</v>
      </c>
      <c r="F26" s="333">
        <v>2.012524529258302</v>
      </c>
      <c r="G26" s="333">
        <v>1.3854633070682003</v>
      </c>
      <c r="H26" s="323">
        <v>-0.31157941832450586</v>
      </c>
      <c r="I26" s="333">
        <v>2.033361922453598</v>
      </c>
      <c r="J26" s="333">
        <v>1.7072353315857263</v>
      </c>
      <c r="K26" s="323">
        <v>-0.16038787156707668</v>
      </c>
      <c r="L26" s="117"/>
      <c r="M26" s="117"/>
      <c r="N26" s="117"/>
      <c r="O26" s="302"/>
      <c r="P26" s="302"/>
      <c r="Q26" s="302"/>
      <c r="R26" s="302"/>
      <c r="S26" s="302"/>
      <c r="T26" s="302"/>
      <c r="U26" s="302"/>
      <c r="V26" s="302"/>
      <c r="W26" s="302"/>
      <c r="X26" s="302"/>
      <c r="Y26" s="302"/>
      <c r="Z26" s="302"/>
      <c r="AA26" s="302"/>
    </row>
    <row r="27" spans="1:27" ht="12.75">
      <c r="A27" s="220" t="s">
        <v>16</v>
      </c>
      <c r="B27" s="333">
        <v>3.9802391435496074</v>
      </c>
      <c r="C27" s="333">
        <v>4.190602257487618</v>
      </c>
      <c r="D27" s="333">
        <v>4.18418595821884</v>
      </c>
      <c r="E27" s="323">
        <v>-0.0015311162631370667</v>
      </c>
      <c r="F27" s="333">
        <v>4.373486581194788</v>
      </c>
      <c r="G27" s="333">
        <v>4.385994199110743</v>
      </c>
      <c r="H27" s="323">
        <v>0.002859873394772894</v>
      </c>
      <c r="I27" s="333">
        <v>3.9743096923912935</v>
      </c>
      <c r="J27" s="333">
        <v>3.9792332113449453</v>
      </c>
      <c r="K27" s="323">
        <v>0.0012388362595592284</v>
      </c>
      <c r="L27" s="117"/>
      <c r="M27" s="117"/>
      <c r="N27" s="117"/>
      <c r="O27" s="302"/>
      <c r="P27" s="302"/>
      <c r="Q27" s="302"/>
      <c r="R27" s="302"/>
      <c r="S27" s="302"/>
      <c r="T27" s="302"/>
      <c r="U27" s="302"/>
      <c r="V27" s="302"/>
      <c r="W27" s="302"/>
      <c r="X27" s="302"/>
      <c r="Y27" s="302"/>
      <c r="Z27" s="302"/>
      <c r="AA27" s="302"/>
    </row>
    <row r="28" spans="1:27" ht="13.5" thickBot="1">
      <c r="A28" s="220" t="s">
        <v>17</v>
      </c>
      <c r="B28" s="334">
        <v>4.647022478037771</v>
      </c>
      <c r="C28" s="334">
        <v>4.684366273584408</v>
      </c>
      <c r="D28" s="334">
        <v>4.802668608401837</v>
      </c>
      <c r="E28" s="325">
        <v>0.025254714919400456</v>
      </c>
      <c r="F28" s="334">
        <v>4.682893114476168</v>
      </c>
      <c r="G28" s="334">
        <v>4.915355527685935</v>
      </c>
      <c r="H28" s="325">
        <v>0.04964076854352251</v>
      </c>
      <c r="I28" s="334">
        <v>4.630699955934381</v>
      </c>
      <c r="J28" s="334">
        <v>4.705582092221159</v>
      </c>
      <c r="K28" s="325">
        <v>0.01617080290222961</v>
      </c>
      <c r="L28" s="117"/>
      <c r="M28" s="117"/>
      <c r="N28" s="117"/>
      <c r="O28" s="302"/>
      <c r="P28" s="302"/>
      <c r="Q28" s="302"/>
      <c r="R28" s="302"/>
      <c r="S28" s="302"/>
      <c r="T28" s="302"/>
      <c r="U28" s="302"/>
      <c r="V28" s="302"/>
      <c r="W28" s="302"/>
      <c r="X28" s="302"/>
      <c r="Y28" s="302"/>
      <c r="Z28" s="302"/>
      <c r="AA28" s="302"/>
    </row>
    <row r="29" spans="1:27" ht="13.5" thickBot="1">
      <c r="A29" s="224" t="s">
        <v>108</v>
      </c>
      <c r="B29" s="335">
        <v>2.396988323322334</v>
      </c>
      <c r="C29" s="335">
        <v>2.441513119218675</v>
      </c>
      <c r="D29" s="335">
        <v>1.9909643332944136</v>
      </c>
      <c r="E29" s="325">
        <v>-0.18453670487277352</v>
      </c>
      <c r="F29" s="335">
        <v>2.588303303958646</v>
      </c>
      <c r="G29" s="335">
        <v>1.9128332073842889</v>
      </c>
      <c r="H29" s="325">
        <v>-0.2609702253755456</v>
      </c>
      <c r="I29" s="335">
        <v>2.480491063856808</v>
      </c>
      <c r="J29" s="335">
        <v>2.1655798598212614</v>
      </c>
      <c r="K29" s="325">
        <v>-0.12695518585981314</v>
      </c>
      <c r="L29" s="117"/>
      <c r="M29" s="117"/>
      <c r="N29" s="117"/>
      <c r="O29" s="302"/>
      <c r="P29" s="302"/>
      <c r="Q29" s="302"/>
      <c r="R29" s="302"/>
      <c r="S29" s="302"/>
      <c r="T29" s="302"/>
      <c r="U29" s="302"/>
      <c r="V29" s="302"/>
      <c r="W29" s="302"/>
      <c r="X29" s="302"/>
      <c r="Y29" s="302"/>
      <c r="Z29" s="302"/>
      <c r="AA29" s="302"/>
    </row>
    <row r="30" spans="1:27" s="90" customFormat="1" ht="12.75">
      <c r="A30" s="92" t="s">
        <v>308</v>
      </c>
      <c r="B30" s="92"/>
      <c r="C30" s="92"/>
      <c r="D30" s="92"/>
      <c r="E30" s="92"/>
      <c r="F30" s="92"/>
      <c r="G30" s="92"/>
      <c r="H30" s="92"/>
      <c r="I30" s="92"/>
      <c r="J30" s="92"/>
      <c r="K30" s="92"/>
      <c r="L30" s="89"/>
      <c r="M30" s="89"/>
      <c r="N30" s="89"/>
      <c r="O30" s="302"/>
      <c r="P30" s="302"/>
      <c r="Q30" s="302"/>
      <c r="R30" s="302"/>
      <c r="S30" s="302"/>
      <c r="T30" s="302"/>
      <c r="U30" s="302"/>
      <c r="V30" s="302"/>
      <c r="W30" s="302"/>
      <c r="X30" s="302"/>
      <c r="Y30" s="302"/>
      <c r="Z30" s="302"/>
      <c r="AA30" s="302"/>
    </row>
    <row r="31" spans="1:27" ht="12.75">
      <c r="A31" s="66"/>
      <c r="B31" s="66"/>
      <c r="C31" s="66"/>
      <c r="D31" s="66"/>
      <c r="E31" s="66"/>
      <c r="F31" s="66"/>
      <c r="G31" s="66"/>
      <c r="H31" s="66"/>
      <c r="I31" s="66"/>
      <c r="J31" s="66"/>
      <c r="K31" s="66"/>
      <c r="O31" s="302"/>
      <c r="P31" s="302"/>
      <c r="Q31" s="302"/>
      <c r="R31" s="302"/>
      <c r="S31" s="302"/>
      <c r="T31" s="302"/>
      <c r="U31" s="302"/>
      <c r="V31" s="302"/>
      <c r="W31" s="302"/>
      <c r="X31" s="302"/>
      <c r="Y31" s="302"/>
      <c r="Z31" s="302"/>
      <c r="AA31" s="302"/>
    </row>
    <row r="32" spans="1:27" ht="12.75">
      <c r="A32" s="417"/>
      <c r="B32" s="417"/>
      <c r="C32" s="417"/>
      <c r="D32" s="417"/>
      <c r="E32" s="417"/>
      <c r="F32" s="417"/>
      <c r="G32" s="417"/>
      <c r="H32" s="417"/>
      <c r="I32" s="417"/>
      <c r="J32" s="417"/>
      <c r="K32" s="417"/>
      <c r="O32" s="302"/>
      <c r="P32" s="302"/>
      <c r="Q32" s="302"/>
      <c r="R32" s="302"/>
      <c r="S32" s="302"/>
      <c r="T32" s="302"/>
      <c r="U32" s="302"/>
      <c r="V32" s="302"/>
      <c r="W32" s="302"/>
      <c r="X32" s="302"/>
      <c r="Y32" s="302"/>
      <c r="Z32" s="302"/>
      <c r="AA32" s="302"/>
    </row>
    <row r="33" spans="1:27" ht="12.75">
      <c r="A33" s="417"/>
      <c r="B33" s="417"/>
      <c r="C33" s="417"/>
      <c r="D33" s="417"/>
      <c r="E33" s="417"/>
      <c r="F33" s="417"/>
      <c r="G33" s="417"/>
      <c r="H33" s="417"/>
      <c r="I33" s="417"/>
      <c r="J33" s="417"/>
      <c r="K33" s="417"/>
      <c r="O33" s="302"/>
      <c r="P33" s="302"/>
      <c r="Q33" s="302"/>
      <c r="R33" s="302"/>
      <c r="S33" s="302"/>
      <c r="T33" s="302"/>
      <c r="U33" s="302"/>
      <c r="V33" s="302"/>
      <c r="W33" s="302"/>
      <c r="X33" s="302"/>
      <c r="Y33" s="302"/>
      <c r="Z33" s="302"/>
      <c r="AA33" s="302"/>
    </row>
    <row r="34" spans="1:27" ht="12.75">
      <c r="A34" s="416"/>
      <c r="B34" s="416"/>
      <c r="C34" s="416"/>
      <c r="D34" s="416"/>
      <c r="E34" s="416"/>
      <c r="F34" s="416"/>
      <c r="G34" s="416"/>
      <c r="H34" s="416"/>
      <c r="I34" s="416"/>
      <c r="J34" s="416"/>
      <c r="K34" s="416"/>
      <c r="O34" s="302"/>
      <c r="P34" s="302"/>
      <c r="Q34" s="302"/>
      <c r="R34" s="302"/>
      <c r="S34" s="302"/>
      <c r="T34" s="302"/>
      <c r="U34" s="302"/>
      <c r="V34" s="302"/>
      <c r="W34" s="302"/>
      <c r="X34" s="302"/>
      <c r="Y34" s="302"/>
      <c r="Z34" s="302"/>
      <c r="AA34" s="302"/>
    </row>
  </sheetData>
  <sheetProtection/>
  <mergeCells count="10">
    <mergeCell ref="B14:K14"/>
    <mergeCell ref="B22:K22"/>
    <mergeCell ref="A1:K1"/>
    <mergeCell ref="B6:K6"/>
    <mergeCell ref="B4:B5"/>
    <mergeCell ref="C4:E4"/>
    <mergeCell ref="F4:H4"/>
    <mergeCell ref="I4:K4"/>
    <mergeCell ref="A4:A6"/>
    <mergeCell ref="A3:K3"/>
  </mergeCells>
  <printOptions/>
  <pageMargins left="0.7086614173228347" right="0.7086614173228347" top="1.299212598425197" bottom="0.7480314960629921" header="0.31496062992125984" footer="0.31496062992125984"/>
  <pageSetup fitToHeight="1" fitToWidth="1" orientation="landscape" scale="80" r:id="rId1"/>
  <headerFooter>
    <oddFooter>&amp;C5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150"/>
  <sheetViews>
    <sheetView zoomScalePageLayoutView="0" workbookViewId="0" topLeftCell="A1">
      <selection activeCell="K14" sqref="K14"/>
    </sheetView>
  </sheetViews>
  <sheetFormatPr defaultColWidth="11.00390625" defaultRowHeight="14.25"/>
  <cols>
    <col min="1" max="1" width="37.75390625" style="90" customWidth="1"/>
    <col min="2" max="4" width="8.75390625" style="90" bestFit="1" customWidth="1"/>
    <col min="5" max="5" width="8.50390625" style="111" bestFit="1" customWidth="1"/>
    <col min="6" max="8" width="8.75390625" style="90" bestFit="1" customWidth="1"/>
    <col min="9" max="9" width="8.50390625" style="111" bestFit="1" customWidth="1"/>
    <col min="10" max="10" width="5.00390625" style="90" customWidth="1"/>
    <col min="11" max="11" width="27.75390625" style="90" customWidth="1"/>
    <col min="12" max="16384" width="11.00390625" style="90" customWidth="1"/>
  </cols>
  <sheetData>
    <row r="1" spans="1:10" ht="19.5" customHeight="1">
      <c r="A1" s="493" t="s">
        <v>299</v>
      </c>
      <c r="B1" s="493"/>
      <c r="C1" s="493"/>
      <c r="D1" s="493"/>
      <c r="E1" s="493"/>
      <c r="F1" s="493"/>
      <c r="G1" s="493"/>
      <c r="H1" s="493"/>
      <c r="I1" s="493"/>
      <c r="J1" s="248"/>
    </row>
    <row r="2" spans="1:15" s="88" customFormat="1" ht="12.75">
      <c r="A2" s="102"/>
      <c r="B2" s="496" t="s">
        <v>138</v>
      </c>
      <c r="C2" s="497"/>
      <c r="D2" s="497"/>
      <c r="E2" s="498"/>
      <c r="F2" s="499" t="s">
        <v>338</v>
      </c>
      <c r="G2" s="500"/>
      <c r="H2" s="500"/>
      <c r="I2" s="501"/>
      <c r="J2" s="91"/>
      <c r="K2" s="161"/>
      <c r="L2" s="254"/>
      <c r="M2" s="93"/>
      <c r="N2" s="93"/>
      <c r="O2" s="93"/>
    </row>
    <row r="3" spans="1:15" s="88" customFormat="1" ht="12.75">
      <c r="A3" s="103" t="s">
        <v>135</v>
      </c>
      <c r="B3" s="494">
        <v>2012</v>
      </c>
      <c r="C3" s="502" t="s">
        <v>500</v>
      </c>
      <c r="D3" s="502"/>
      <c r="E3" s="503"/>
      <c r="F3" s="494">
        <v>2012</v>
      </c>
      <c r="G3" s="503" t="s">
        <v>500</v>
      </c>
      <c r="H3" s="502"/>
      <c r="I3" s="504"/>
      <c r="J3" s="91"/>
      <c r="K3" s="161"/>
      <c r="L3" s="254"/>
      <c r="M3" s="93"/>
      <c r="N3" s="93"/>
      <c r="O3" s="93"/>
    </row>
    <row r="4" spans="1:15" s="88" customFormat="1" ht="12.75">
      <c r="A4" s="104"/>
      <c r="B4" s="495"/>
      <c r="C4" s="351">
        <v>2012</v>
      </c>
      <c r="D4" s="351">
        <v>2013</v>
      </c>
      <c r="E4" s="309" t="s">
        <v>325</v>
      </c>
      <c r="F4" s="495"/>
      <c r="G4" s="354">
        <v>2012</v>
      </c>
      <c r="H4" s="351">
        <v>2013</v>
      </c>
      <c r="I4" s="308" t="s">
        <v>325</v>
      </c>
      <c r="J4" s="91"/>
      <c r="K4" s="112"/>
      <c r="L4" s="254"/>
      <c r="M4" s="93"/>
      <c r="N4" s="112"/>
      <c r="O4" s="93"/>
    </row>
    <row r="5" spans="1:15" ht="11.25" customHeight="1">
      <c r="A5" s="107"/>
      <c r="B5" s="350"/>
      <c r="C5" s="92"/>
      <c r="D5" s="92"/>
      <c r="E5" s="353"/>
      <c r="F5" s="350"/>
      <c r="G5" s="92"/>
      <c r="H5" s="92"/>
      <c r="I5" s="352"/>
      <c r="J5" s="92"/>
      <c r="K5" s="161"/>
      <c r="L5" s="254"/>
      <c r="M5" s="93"/>
      <c r="N5" s="93"/>
      <c r="O5" s="93"/>
    </row>
    <row r="6" spans="1:18" s="93" customFormat="1" ht="12.75">
      <c r="A6" s="108" t="s">
        <v>191</v>
      </c>
      <c r="B6" s="336">
        <v>758632.2590000001</v>
      </c>
      <c r="C6" s="336">
        <v>346246.839</v>
      </c>
      <c r="D6" s="336">
        <v>456980.735</v>
      </c>
      <c r="E6" s="337">
        <v>31.981200556173178</v>
      </c>
      <c r="F6" s="361">
        <v>1827437.409</v>
      </c>
      <c r="G6" s="336">
        <v>848506.33</v>
      </c>
      <c r="H6" s="336">
        <v>916348.2729999998</v>
      </c>
      <c r="I6" s="355">
        <v>7.995455142921543</v>
      </c>
      <c r="K6" s="161"/>
      <c r="L6" s="423"/>
      <c r="M6" s="423"/>
      <c r="N6" s="424"/>
      <c r="O6" s="424"/>
      <c r="P6" s="424"/>
      <c r="Q6" s="424"/>
      <c r="R6" s="424"/>
    </row>
    <row r="7" spans="1:18" ht="11.25" customHeight="1">
      <c r="A7" s="109"/>
      <c r="B7" s="212"/>
      <c r="C7" s="212"/>
      <c r="D7" s="212"/>
      <c r="E7" s="338"/>
      <c r="F7" s="362"/>
      <c r="G7" s="212"/>
      <c r="H7" s="212"/>
      <c r="I7" s="356" t="s">
        <v>52</v>
      </c>
      <c r="K7" s="161"/>
      <c r="L7" s="425"/>
      <c r="M7" s="425"/>
      <c r="N7" s="426"/>
      <c r="O7" s="426"/>
      <c r="P7" s="426"/>
      <c r="Q7" s="426"/>
      <c r="R7" s="426"/>
    </row>
    <row r="8" spans="1:18" s="88" customFormat="1" ht="11.25" customHeight="1">
      <c r="A8" s="110" t="s">
        <v>139</v>
      </c>
      <c r="B8" s="339">
        <v>401840.61000000004</v>
      </c>
      <c r="C8" s="339">
        <v>189472.33899999998</v>
      </c>
      <c r="D8" s="339">
        <v>184432.577</v>
      </c>
      <c r="E8" s="337">
        <v>-2.659893273392271</v>
      </c>
      <c r="F8" s="363">
        <v>1337604.13</v>
      </c>
      <c r="G8" s="339">
        <v>624629.774</v>
      </c>
      <c r="H8" s="339">
        <v>618240.5689999999</v>
      </c>
      <c r="I8" s="355">
        <v>-1.0228787140716804</v>
      </c>
      <c r="K8" s="339"/>
      <c r="L8" s="427"/>
      <c r="M8" s="428"/>
      <c r="N8" s="429"/>
      <c r="O8" s="429"/>
      <c r="P8" s="430"/>
      <c r="Q8" s="430"/>
      <c r="R8" s="430"/>
    </row>
    <row r="9" spans="1:18" ht="11.25" customHeight="1">
      <c r="A9" s="109"/>
      <c r="B9" s="339"/>
      <c r="C9" s="339"/>
      <c r="D9" s="339"/>
      <c r="E9" s="337"/>
      <c r="F9" s="363"/>
      <c r="G9" s="339"/>
      <c r="H9" s="339"/>
      <c r="I9" s="356" t="s">
        <v>52</v>
      </c>
      <c r="K9" s="339"/>
      <c r="L9" s="431"/>
      <c r="M9" s="432"/>
      <c r="N9" s="143"/>
      <c r="O9" s="143"/>
      <c r="P9" s="430"/>
      <c r="Q9" s="430"/>
      <c r="R9" s="430"/>
    </row>
    <row r="10" spans="1:18" ht="11.25" customHeight="1">
      <c r="A10" s="109" t="s">
        <v>217</v>
      </c>
      <c r="B10" s="212">
        <v>35653.042</v>
      </c>
      <c r="C10" s="212">
        <v>16955.537999999997</v>
      </c>
      <c r="D10" s="212">
        <v>16966.591</v>
      </c>
      <c r="E10" s="338">
        <v>0.0651881408894468</v>
      </c>
      <c r="F10" s="362">
        <v>111066.584</v>
      </c>
      <c r="G10" s="212">
        <v>53111.921</v>
      </c>
      <c r="H10" s="212">
        <v>52932.11</v>
      </c>
      <c r="I10" s="356">
        <v>-0.338551113600289</v>
      </c>
      <c r="K10" s="212"/>
      <c r="L10" s="431"/>
      <c r="M10" s="432"/>
      <c r="N10" s="143"/>
      <c r="O10" s="143"/>
      <c r="P10" s="430"/>
      <c r="Q10" s="430"/>
      <c r="R10" s="430"/>
    </row>
    <row r="11" spans="1:18" ht="11.25" customHeight="1">
      <c r="A11" s="109" t="s">
        <v>265</v>
      </c>
      <c r="B11" s="212">
        <v>0.317</v>
      </c>
      <c r="C11" s="212">
        <v>0.317</v>
      </c>
      <c r="D11" s="212">
        <v>1.89</v>
      </c>
      <c r="E11" s="212">
        <v>496.21451104100936</v>
      </c>
      <c r="F11" s="362">
        <v>3.033</v>
      </c>
      <c r="G11" s="212">
        <v>3.033</v>
      </c>
      <c r="H11" s="212">
        <v>11.678</v>
      </c>
      <c r="I11" s="356">
        <v>285.0313221233103</v>
      </c>
      <c r="K11" s="161"/>
      <c r="L11" s="431"/>
      <c r="M11" s="432"/>
      <c r="N11" s="143"/>
      <c r="O11" s="143"/>
      <c r="P11" s="430"/>
      <c r="Q11" s="430"/>
      <c r="R11" s="430"/>
    </row>
    <row r="12" spans="1:18" ht="11.25" customHeight="1">
      <c r="A12" s="109" t="s">
        <v>194</v>
      </c>
      <c r="B12" s="212">
        <v>69.225</v>
      </c>
      <c r="C12" s="212">
        <v>12.957</v>
      </c>
      <c r="D12" s="212">
        <v>26.03</v>
      </c>
      <c r="E12" s="338">
        <v>100.89526896658177</v>
      </c>
      <c r="F12" s="362">
        <v>208.356</v>
      </c>
      <c r="G12" s="212">
        <v>41.527</v>
      </c>
      <c r="H12" s="212">
        <v>90.259</v>
      </c>
      <c r="I12" s="356">
        <v>117.35015772870662</v>
      </c>
      <c r="K12" s="161"/>
      <c r="L12" s="431"/>
      <c r="M12" s="432"/>
      <c r="N12" s="143"/>
      <c r="O12" s="143"/>
      <c r="P12" s="430"/>
      <c r="Q12" s="430"/>
      <c r="R12" s="430"/>
    </row>
    <row r="13" spans="1:18" ht="11.25" customHeight="1">
      <c r="A13" s="109" t="s">
        <v>266</v>
      </c>
      <c r="B13" s="212">
        <v>512.026</v>
      </c>
      <c r="C13" s="212">
        <v>169.851</v>
      </c>
      <c r="D13" s="212">
        <v>17.338</v>
      </c>
      <c r="E13" s="338">
        <v>-89.79222966011386</v>
      </c>
      <c r="F13" s="362">
        <v>1673.656</v>
      </c>
      <c r="G13" s="212">
        <v>572.991</v>
      </c>
      <c r="H13" s="212">
        <v>59.329</v>
      </c>
      <c r="I13" s="356">
        <v>-89.64573614594295</v>
      </c>
      <c r="K13" s="161"/>
      <c r="L13" s="431"/>
      <c r="M13" s="432"/>
      <c r="N13" s="143"/>
      <c r="O13" s="143"/>
      <c r="P13" s="430"/>
      <c r="Q13" s="430"/>
      <c r="R13" s="430"/>
    </row>
    <row r="14" spans="1:18" ht="11.25" customHeight="1">
      <c r="A14" s="109" t="s">
        <v>260</v>
      </c>
      <c r="B14" s="212">
        <v>878.293</v>
      </c>
      <c r="C14" s="212">
        <v>422.448</v>
      </c>
      <c r="D14" s="212">
        <v>411.596</v>
      </c>
      <c r="E14" s="338">
        <v>-2.5688368745975794</v>
      </c>
      <c r="F14" s="362">
        <v>3631.951</v>
      </c>
      <c r="G14" s="212">
        <v>1684.495</v>
      </c>
      <c r="H14" s="212">
        <v>1769.322</v>
      </c>
      <c r="I14" s="356">
        <v>5.035752554920009</v>
      </c>
      <c r="K14" s="161"/>
      <c r="L14" s="431"/>
      <c r="M14" s="432"/>
      <c r="N14" s="143"/>
      <c r="O14" s="143"/>
      <c r="P14" s="430"/>
      <c r="Q14" s="430"/>
      <c r="R14" s="430"/>
    </row>
    <row r="15" spans="1:18" ht="11.25" customHeight="1">
      <c r="A15" s="109" t="s">
        <v>267</v>
      </c>
      <c r="B15" s="212">
        <v>52471.577</v>
      </c>
      <c r="C15" s="212">
        <v>24150.304</v>
      </c>
      <c r="D15" s="212">
        <v>24312.966</v>
      </c>
      <c r="E15" s="338">
        <v>0.6735401757261599</v>
      </c>
      <c r="F15" s="362">
        <v>156609.644</v>
      </c>
      <c r="G15" s="212">
        <v>71933.78600000001</v>
      </c>
      <c r="H15" s="212">
        <v>73139.06700000001</v>
      </c>
      <c r="I15" s="356">
        <v>1.6755422827320814</v>
      </c>
      <c r="K15" s="212"/>
      <c r="L15" s="431"/>
      <c r="M15" s="432"/>
      <c r="N15" s="143"/>
      <c r="O15" s="143"/>
      <c r="P15" s="430"/>
      <c r="Q15" s="430"/>
      <c r="R15" s="430"/>
    </row>
    <row r="16" spans="1:18" ht="11.25" customHeight="1">
      <c r="A16" s="109" t="s">
        <v>221</v>
      </c>
      <c r="B16" s="212">
        <v>2708.6059999999998</v>
      </c>
      <c r="C16" s="212">
        <v>1781.34</v>
      </c>
      <c r="D16" s="212">
        <v>936.132</v>
      </c>
      <c r="E16" s="338">
        <v>-47.447876317828154</v>
      </c>
      <c r="F16" s="362">
        <v>7879.948</v>
      </c>
      <c r="G16" s="212">
        <v>4555.063</v>
      </c>
      <c r="H16" s="212">
        <v>3359.9049999999997</v>
      </c>
      <c r="I16" s="356">
        <v>-26.238012514865332</v>
      </c>
      <c r="K16" s="212"/>
      <c r="L16" s="431"/>
      <c r="M16" s="432"/>
      <c r="N16" s="143"/>
      <c r="O16" s="143"/>
      <c r="P16" s="430"/>
      <c r="Q16" s="430"/>
      <c r="R16" s="430"/>
    </row>
    <row r="17" spans="1:18" ht="11.25" customHeight="1">
      <c r="A17" s="109" t="s">
        <v>222</v>
      </c>
      <c r="B17" s="212">
        <v>36714.056</v>
      </c>
      <c r="C17" s="212">
        <v>17675.671000000002</v>
      </c>
      <c r="D17" s="212">
        <v>17299.868000000002</v>
      </c>
      <c r="E17" s="338">
        <v>-2.1261031617979285</v>
      </c>
      <c r="F17" s="362">
        <v>106346.932</v>
      </c>
      <c r="G17" s="212">
        <v>52046.643</v>
      </c>
      <c r="H17" s="212">
        <v>50811.366</v>
      </c>
      <c r="I17" s="356">
        <v>-2.3734037947461815</v>
      </c>
      <c r="K17" s="212"/>
      <c r="L17" s="431"/>
      <c r="M17" s="432"/>
      <c r="N17" s="143"/>
      <c r="O17" s="143"/>
      <c r="P17" s="430"/>
      <c r="Q17" s="430"/>
      <c r="R17" s="430"/>
    </row>
    <row r="18" spans="1:18" ht="11.25" customHeight="1">
      <c r="A18" s="109" t="s">
        <v>262</v>
      </c>
      <c r="B18" s="212">
        <v>149.808</v>
      </c>
      <c r="C18" s="212">
        <v>38.648</v>
      </c>
      <c r="D18" s="212">
        <v>77.601</v>
      </c>
      <c r="E18" s="338">
        <v>100.78917408404052</v>
      </c>
      <c r="F18" s="362">
        <v>879.433</v>
      </c>
      <c r="G18" s="212">
        <v>257.293</v>
      </c>
      <c r="H18" s="212">
        <v>534.77</v>
      </c>
      <c r="I18" s="356">
        <v>107.84475286929685</v>
      </c>
      <c r="K18" s="112"/>
      <c r="L18" s="431"/>
      <c r="M18" s="432"/>
      <c r="N18" s="143"/>
      <c r="O18" s="143"/>
      <c r="P18" s="430"/>
      <c r="Q18" s="430"/>
      <c r="R18" s="430"/>
    </row>
    <row r="19" spans="1:18" ht="11.25" customHeight="1">
      <c r="A19" s="109" t="s">
        <v>147</v>
      </c>
      <c r="B19" s="212">
        <v>74302.889</v>
      </c>
      <c r="C19" s="212">
        <v>35947.637</v>
      </c>
      <c r="D19" s="212">
        <v>34274.659999999996</v>
      </c>
      <c r="E19" s="338">
        <v>-4.65392760030376</v>
      </c>
      <c r="F19" s="362">
        <v>260010.88700000002</v>
      </c>
      <c r="G19" s="212">
        <v>123913.851</v>
      </c>
      <c r="H19" s="212">
        <v>121689.813</v>
      </c>
      <c r="I19" s="356">
        <v>-1.7948259876129526</v>
      </c>
      <c r="L19" s="431"/>
      <c r="M19" s="432"/>
      <c r="N19" s="143"/>
      <c r="O19" s="143"/>
      <c r="P19" s="430"/>
      <c r="Q19" s="430"/>
      <c r="R19" s="430"/>
    </row>
    <row r="20" spans="1:18" ht="11.25" customHeight="1">
      <c r="A20" s="109" t="s">
        <v>174</v>
      </c>
      <c r="B20" s="212">
        <v>20289.369</v>
      </c>
      <c r="C20" s="212">
        <v>9749.948999999999</v>
      </c>
      <c r="D20" s="212">
        <v>9023.76</v>
      </c>
      <c r="E20" s="338">
        <v>-7.448131267148156</v>
      </c>
      <c r="F20" s="362">
        <v>78036.148</v>
      </c>
      <c r="G20" s="212">
        <v>36663.284</v>
      </c>
      <c r="H20" s="212">
        <v>35913.109</v>
      </c>
      <c r="I20" s="356">
        <v>-2.04612058210607</v>
      </c>
      <c r="K20" s="212"/>
      <c r="L20" s="433"/>
      <c r="M20" s="434"/>
      <c r="N20" s="435"/>
      <c r="O20" s="435"/>
      <c r="P20" s="430"/>
      <c r="Q20" s="430"/>
      <c r="R20" s="430"/>
    </row>
    <row r="21" spans="1:18" ht="11.25" customHeight="1">
      <c r="A21" s="109" t="s">
        <v>261</v>
      </c>
      <c r="B21" s="212">
        <v>1655.156</v>
      </c>
      <c r="C21" s="212">
        <v>767.056</v>
      </c>
      <c r="D21" s="212">
        <v>945.053</v>
      </c>
      <c r="E21" s="338">
        <v>23.205215786070383</v>
      </c>
      <c r="F21" s="362">
        <v>7685.071</v>
      </c>
      <c r="G21" s="212">
        <v>3688.768</v>
      </c>
      <c r="H21" s="212">
        <v>4132.505</v>
      </c>
      <c r="I21" s="356">
        <v>12.029409277026915</v>
      </c>
      <c r="K21" s="161"/>
      <c r="L21" s="432"/>
      <c r="M21" s="432"/>
      <c r="N21" s="143"/>
      <c r="O21" s="143"/>
      <c r="P21" s="426"/>
      <c r="Q21" s="426"/>
      <c r="R21" s="426"/>
    </row>
    <row r="22" spans="1:18" s="88" customFormat="1" ht="11.25" customHeight="1">
      <c r="A22" s="109" t="s">
        <v>68</v>
      </c>
      <c r="B22" s="212">
        <v>39477.3</v>
      </c>
      <c r="C22" s="212">
        <v>18569.143</v>
      </c>
      <c r="D22" s="212">
        <v>17574.797</v>
      </c>
      <c r="E22" s="338">
        <v>-5.354829784013191</v>
      </c>
      <c r="F22" s="362">
        <v>113740.497</v>
      </c>
      <c r="G22" s="212">
        <v>53412.327000000005</v>
      </c>
      <c r="H22" s="212">
        <v>50660.147</v>
      </c>
      <c r="I22" s="356">
        <v>-5.152705666615148</v>
      </c>
      <c r="K22" s="212"/>
      <c r="L22" s="425"/>
      <c r="M22" s="425"/>
      <c r="N22" s="426"/>
      <c r="O22" s="426"/>
      <c r="P22" s="426"/>
      <c r="Q22" s="426"/>
      <c r="R22" s="426"/>
    </row>
    <row r="23" spans="1:18" ht="11.25" customHeight="1">
      <c r="A23" s="109" t="s">
        <v>218</v>
      </c>
      <c r="B23" s="212">
        <v>5567.209</v>
      </c>
      <c r="C23" s="212">
        <v>2564.82</v>
      </c>
      <c r="D23" s="212">
        <v>2805.056</v>
      </c>
      <c r="E23" s="338">
        <v>9.366583230012225</v>
      </c>
      <c r="F23" s="362">
        <v>28492.209</v>
      </c>
      <c r="G23" s="212">
        <v>12593.107</v>
      </c>
      <c r="H23" s="212">
        <v>13562.05</v>
      </c>
      <c r="I23" s="356">
        <v>7.694233043521351</v>
      </c>
      <c r="K23" s="212"/>
      <c r="L23" s="436"/>
      <c r="M23" s="432"/>
      <c r="N23" s="143"/>
      <c r="O23" s="143"/>
      <c r="P23" s="143"/>
      <c r="Q23" s="426"/>
      <c r="R23" s="426"/>
    </row>
    <row r="24" spans="1:18" ht="11.25" customHeight="1">
      <c r="A24" s="109" t="s">
        <v>69</v>
      </c>
      <c r="B24" s="212">
        <v>7189.993</v>
      </c>
      <c r="C24" s="212">
        <v>3233.543</v>
      </c>
      <c r="D24" s="212">
        <v>2841.545</v>
      </c>
      <c r="E24" s="338">
        <v>-12.122863373086417</v>
      </c>
      <c r="F24" s="362">
        <v>33025.007</v>
      </c>
      <c r="G24" s="212">
        <v>14855.626</v>
      </c>
      <c r="H24" s="212">
        <v>14109.967999999999</v>
      </c>
      <c r="I24" s="356">
        <v>-5.0193643808749755</v>
      </c>
      <c r="K24" s="212"/>
      <c r="L24" s="425"/>
      <c r="M24" s="437"/>
      <c r="N24" s="438"/>
      <c r="O24" s="438"/>
      <c r="P24" s="438"/>
      <c r="Q24" s="426"/>
      <c r="R24" s="426"/>
    </row>
    <row r="25" spans="1:18" ht="11.25" customHeight="1">
      <c r="A25" s="109" t="s">
        <v>223</v>
      </c>
      <c r="B25" s="212">
        <v>5391.802</v>
      </c>
      <c r="C25" s="212">
        <v>3224.64</v>
      </c>
      <c r="D25" s="212">
        <v>1854.316</v>
      </c>
      <c r="E25" s="338">
        <v>-42.49541034037908</v>
      </c>
      <c r="F25" s="362">
        <v>22558.411</v>
      </c>
      <c r="G25" s="212">
        <v>11804.253</v>
      </c>
      <c r="H25" s="212">
        <v>7087.882</v>
      </c>
      <c r="I25" s="356">
        <v>-39.95484508846092</v>
      </c>
      <c r="K25" s="212"/>
      <c r="L25" s="425"/>
      <c r="M25" s="436"/>
      <c r="N25" s="439"/>
      <c r="O25" s="439"/>
      <c r="P25" s="426"/>
      <c r="Q25" s="426"/>
      <c r="R25" s="426"/>
    </row>
    <row r="26" spans="1:18" ht="11.25" customHeight="1">
      <c r="A26" s="109" t="s">
        <v>224</v>
      </c>
      <c r="B26" s="212">
        <v>109194.465</v>
      </c>
      <c r="C26" s="212">
        <v>49113.495</v>
      </c>
      <c r="D26" s="212">
        <v>51026.028</v>
      </c>
      <c r="E26" s="338">
        <v>3.8941089409336485</v>
      </c>
      <c r="F26" s="362">
        <v>379921.69</v>
      </c>
      <c r="G26" s="212">
        <v>169467.008</v>
      </c>
      <c r="H26" s="212">
        <v>176762.78</v>
      </c>
      <c r="I26" s="356">
        <v>4.305128228852652</v>
      </c>
      <c r="K26" s="212"/>
      <c r="L26" s="425"/>
      <c r="M26" s="425"/>
      <c r="N26" s="426"/>
      <c r="O26" s="426"/>
      <c r="P26" s="426"/>
      <c r="Q26" s="426"/>
      <c r="R26" s="426"/>
    </row>
    <row r="27" spans="1:18" ht="11.25" customHeight="1">
      <c r="A27" s="109" t="s">
        <v>141</v>
      </c>
      <c r="B27" s="212">
        <v>9615.477</v>
      </c>
      <c r="C27" s="212">
        <v>5094.982</v>
      </c>
      <c r="D27" s="212">
        <v>4037.35</v>
      </c>
      <c r="E27" s="338">
        <v>-20.758306898827115</v>
      </c>
      <c r="F27" s="362">
        <v>25834.673</v>
      </c>
      <c r="G27" s="212">
        <v>14024.798</v>
      </c>
      <c r="H27" s="212">
        <v>11614.509</v>
      </c>
      <c r="I27" s="356">
        <v>-17.18590884517552</v>
      </c>
      <c r="K27" s="212"/>
      <c r="L27" s="425"/>
      <c r="M27" s="425"/>
      <c r="N27" s="426"/>
      <c r="O27" s="426"/>
      <c r="P27" s="426"/>
      <c r="Q27" s="426"/>
      <c r="R27" s="426"/>
    </row>
    <row r="28" spans="1:18" ht="12.75">
      <c r="A28" s="109"/>
      <c r="B28" s="212"/>
      <c r="C28" s="212"/>
      <c r="D28" s="212"/>
      <c r="E28" s="338"/>
      <c r="F28" s="362"/>
      <c r="G28" s="212"/>
      <c r="H28" s="212"/>
      <c r="I28" s="356" t="s">
        <v>52</v>
      </c>
      <c r="K28" s="212"/>
      <c r="L28" s="436"/>
      <c r="M28" s="436"/>
      <c r="N28" s="439"/>
      <c r="O28" s="439"/>
      <c r="P28" s="426"/>
      <c r="Q28" s="426"/>
      <c r="R28" s="426"/>
    </row>
    <row r="29" spans="1:18" ht="12.75">
      <c r="A29" s="110" t="s">
        <v>140</v>
      </c>
      <c r="B29" s="339">
        <v>356791.649</v>
      </c>
      <c r="C29" s="339">
        <v>156774.5</v>
      </c>
      <c r="D29" s="339">
        <v>272548.158</v>
      </c>
      <c r="E29" s="337">
        <v>73.84725066895444</v>
      </c>
      <c r="F29" s="363">
        <v>489833.279</v>
      </c>
      <c r="G29" s="339">
        <v>223876.556</v>
      </c>
      <c r="H29" s="339">
        <v>298107.70399999997</v>
      </c>
      <c r="I29" s="355">
        <v>33.15717792264053</v>
      </c>
      <c r="K29" s="339"/>
      <c r="L29" s="433"/>
      <c r="M29" s="433"/>
      <c r="N29" s="430"/>
      <c r="O29" s="430"/>
      <c r="P29" s="430"/>
      <c r="Q29" s="430"/>
      <c r="R29" s="430"/>
    </row>
    <row r="30" spans="1:18" ht="12.75">
      <c r="A30" s="109" t="s">
        <v>141</v>
      </c>
      <c r="B30" s="212">
        <v>290693.545</v>
      </c>
      <c r="C30" s="212">
        <v>130257.337</v>
      </c>
      <c r="D30" s="212">
        <v>232889.00199999998</v>
      </c>
      <c r="E30" s="338">
        <v>78.79146569686125</v>
      </c>
      <c r="F30" s="362">
        <v>330012.06299999997</v>
      </c>
      <c r="G30" s="212">
        <v>159643.836</v>
      </c>
      <c r="H30" s="212">
        <v>221460.13499999998</v>
      </c>
      <c r="I30" s="356">
        <v>38.72138163856195</v>
      </c>
      <c r="L30" s="436"/>
      <c r="M30" s="436"/>
      <c r="N30" s="426"/>
      <c r="O30" s="426"/>
      <c r="P30" s="426"/>
      <c r="Q30" s="426"/>
      <c r="R30" s="426"/>
    </row>
    <row r="31" spans="1:18" ht="12.75">
      <c r="A31" s="109" t="s">
        <v>225</v>
      </c>
      <c r="B31" s="212">
        <v>47411.835</v>
      </c>
      <c r="C31" s="212">
        <v>19375.047</v>
      </c>
      <c r="D31" s="212">
        <v>32100.672</v>
      </c>
      <c r="E31" s="338">
        <v>65.68048583314405</v>
      </c>
      <c r="F31" s="362">
        <v>93425.66</v>
      </c>
      <c r="G31" s="212">
        <v>39929.873</v>
      </c>
      <c r="H31" s="212">
        <v>49172.973</v>
      </c>
      <c r="I31" s="356">
        <v>23.148333078845496</v>
      </c>
      <c r="L31" s="436"/>
      <c r="M31" s="436"/>
      <c r="N31" s="426"/>
      <c r="O31" s="426"/>
      <c r="P31" s="426"/>
      <c r="Q31" s="426"/>
      <c r="R31" s="426"/>
    </row>
    <row r="32" spans="1:18" ht="12.75">
      <c r="A32" s="109" t="s">
        <v>32</v>
      </c>
      <c r="B32" s="212">
        <v>4001.435</v>
      </c>
      <c r="C32" s="212">
        <v>1265.38</v>
      </c>
      <c r="D32" s="212">
        <v>1285.356</v>
      </c>
      <c r="E32" s="338">
        <v>1.578656213943617</v>
      </c>
      <c r="F32" s="362">
        <v>15926.684</v>
      </c>
      <c r="G32" s="212">
        <v>5302.72</v>
      </c>
      <c r="H32" s="212">
        <v>5378.181</v>
      </c>
      <c r="I32" s="356">
        <v>1.4230621266066947</v>
      </c>
      <c r="L32" s="425"/>
      <c r="M32" s="425"/>
      <c r="N32" s="426"/>
      <c r="O32" s="426"/>
      <c r="P32" s="426"/>
      <c r="Q32" s="426"/>
      <c r="R32" s="426"/>
    </row>
    <row r="33" spans="1:18" ht="12.75">
      <c r="A33" s="109" t="s">
        <v>142</v>
      </c>
      <c r="B33" s="212">
        <v>568.828</v>
      </c>
      <c r="C33" s="212">
        <v>275.42</v>
      </c>
      <c r="D33" s="212">
        <v>248.208</v>
      </c>
      <c r="E33" s="338">
        <v>-9.880182993246692</v>
      </c>
      <c r="F33" s="362">
        <v>2896.631</v>
      </c>
      <c r="G33" s="212">
        <v>1316.961</v>
      </c>
      <c r="H33" s="212">
        <v>1476.997</v>
      </c>
      <c r="I33" s="356">
        <v>12.151916419696576</v>
      </c>
      <c r="K33" s="212"/>
      <c r="L33" s="425"/>
      <c r="M33" s="425"/>
      <c r="N33" s="426"/>
      <c r="O33" s="426"/>
      <c r="P33" s="426"/>
      <c r="Q33" s="426"/>
      <c r="R33" s="426"/>
    </row>
    <row r="34" spans="1:18" ht="12.75">
      <c r="A34" s="193" t="s">
        <v>136</v>
      </c>
      <c r="B34" s="357">
        <v>14116.006000000001</v>
      </c>
      <c r="C34" s="358">
        <v>5601.316</v>
      </c>
      <c r="D34" s="358">
        <v>6024.92</v>
      </c>
      <c r="E34" s="359">
        <v>7.56257993657205</v>
      </c>
      <c r="F34" s="357">
        <v>47572.241</v>
      </c>
      <c r="G34" s="358">
        <v>17683.166</v>
      </c>
      <c r="H34" s="358">
        <v>20619.417999999998</v>
      </c>
      <c r="I34" s="360">
        <v>16.604786722015703</v>
      </c>
      <c r="K34" s="212"/>
      <c r="L34" s="425"/>
      <c r="M34" s="425"/>
      <c r="N34" s="426"/>
      <c r="O34" s="426"/>
      <c r="P34" s="426"/>
      <c r="Q34" s="426"/>
      <c r="R34" s="426"/>
    </row>
    <row r="35" spans="1:17" ht="12.75">
      <c r="A35" s="92" t="s">
        <v>308</v>
      </c>
      <c r="B35" s="156"/>
      <c r="C35" s="156"/>
      <c r="D35" s="156"/>
      <c r="E35" s="156"/>
      <c r="F35" s="156"/>
      <c r="G35" s="156"/>
      <c r="H35" s="156"/>
      <c r="I35" s="156"/>
      <c r="K35" s="212"/>
      <c r="M35" s="112"/>
      <c r="N35" s="338"/>
      <c r="O35" s="112"/>
      <c r="P35" s="112"/>
      <c r="Q35" s="112"/>
    </row>
    <row r="36" spans="1:15" ht="12.75">
      <c r="A36" s="155"/>
      <c r="B36" s="155"/>
      <c r="C36" s="155"/>
      <c r="D36" s="155"/>
      <c r="E36" s="155"/>
      <c r="F36" s="155"/>
      <c r="G36" s="157"/>
      <c r="H36" s="157"/>
      <c r="I36" s="157"/>
      <c r="J36" s="156"/>
      <c r="K36" s="112"/>
      <c r="M36" s="112"/>
      <c r="N36" s="112"/>
      <c r="O36" s="112"/>
    </row>
    <row r="37" spans="1:10" ht="12.75">
      <c r="A37" s="159"/>
      <c r="B37" s="159"/>
      <c r="C37" s="159"/>
      <c r="D37" s="159"/>
      <c r="E37" s="160"/>
      <c r="F37" s="159"/>
      <c r="G37" s="159"/>
      <c r="H37" s="159"/>
      <c r="I37" s="159"/>
      <c r="J37" s="158"/>
    </row>
    <row r="38" spans="1:10" s="254" customFormat="1" ht="12.75">
      <c r="A38" s="156"/>
      <c r="E38" s="93"/>
      <c r="F38" s="93"/>
      <c r="G38" s="93"/>
      <c r="H38" s="93"/>
      <c r="I38" s="93"/>
      <c r="J38" s="160"/>
    </row>
    <row r="39" spans="1:10" s="254" customFormat="1" ht="12.75">
      <c r="A39" s="155"/>
      <c r="F39" s="93"/>
      <c r="H39" s="93"/>
      <c r="J39" s="93"/>
    </row>
    <row r="40" spans="1:10" s="254" customFormat="1" ht="12.75">
      <c r="A40" s="92"/>
      <c r="E40" s="93"/>
      <c r="F40" s="93"/>
      <c r="G40" s="93"/>
      <c r="H40" s="93"/>
      <c r="I40" s="93"/>
      <c r="J40" s="93"/>
    </row>
    <row r="41" spans="1:10" s="254" customFormat="1" ht="12.75">
      <c r="A41" s="92"/>
      <c r="B41" s="92"/>
      <c r="C41" s="161"/>
      <c r="D41" s="161"/>
      <c r="E41" s="93"/>
      <c r="J41" s="93"/>
    </row>
    <row r="42" spans="1:10" s="254" customFormat="1" ht="12.75">
      <c r="A42" s="92"/>
      <c r="B42" s="92"/>
      <c r="C42" s="161"/>
      <c r="D42" s="161"/>
      <c r="F42" s="93"/>
      <c r="H42" s="93"/>
      <c r="J42" s="93"/>
    </row>
    <row r="43" spans="1:10" s="254" customFormat="1" ht="12.75">
      <c r="A43" s="92"/>
      <c r="F43" s="93"/>
      <c r="H43" s="93"/>
      <c r="J43" s="93"/>
    </row>
    <row r="44" spans="1:10" s="254" customFormat="1" ht="12.75">
      <c r="A44" s="92"/>
      <c r="F44" s="93"/>
      <c r="H44" s="93"/>
      <c r="J44" s="93"/>
    </row>
    <row r="45" spans="1:10" s="254" customFormat="1" ht="12.75">
      <c r="A45" s="92"/>
      <c r="B45" s="92"/>
      <c r="E45" s="93"/>
      <c r="F45" s="93"/>
      <c r="G45" s="93"/>
      <c r="H45" s="93"/>
      <c r="I45" s="93"/>
      <c r="J45" s="93"/>
    </row>
    <row r="46" spans="1:10" s="254" customFormat="1" ht="12.75">
      <c r="A46" s="92"/>
      <c r="B46" s="92"/>
      <c r="E46" s="255"/>
      <c r="F46" s="255"/>
      <c r="G46" s="255"/>
      <c r="H46" s="255"/>
      <c r="I46" s="255"/>
      <c r="J46" s="93"/>
    </row>
    <row r="47" spans="1:10" s="254" customFormat="1" ht="12.75">
      <c r="A47" s="92"/>
      <c r="B47" s="92"/>
      <c r="C47" s="93"/>
      <c r="D47" s="93"/>
      <c r="E47" s="93"/>
      <c r="F47" s="93"/>
      <c r="G47" s="93"/>
      <c r="H47" s="93"/>
      <c r="I47" s="93"/>
      <c r="J47" s="255"/>
    </row>
    <row r="48" spans="1:10" s="254" customFormat="1" ht="12.75">
      <c r="A48" s="92"/>
      <c r="B48" s="93"/>
      <c r="C48" s="93"/>
      <c r="D48" s="93"/>
      <c r="E48" s="93"/>
      <c r="F48" s="93"/>
      <c r="H48" s="93"/>
      <c r="J48" s="93"/>
    </row>
    <row r="49" spans="1:10" s="254" customFormat="1" ht="12.75">
      <c r="A49" s="92"/>
      <c r="B49" s="92"/>
      <c r="E49" s="93"/>
      <c r="F49" s="93"/>
      <c r="G49" s="93"/>
      <c r="H49" s="93"/>
      <c r="I49" s="93"/>
      <c r="J49" s="93"/>
    </row>
    <row r="50" spans="1:10" s="254" customFormat="1" ht="12.75">
      <c r="A50" s="92"/>
      <c r="B50" s="92"/>
      <c r="C50" s="93"/>
      <c r="D50" s="93"/>
      <c r="E50" s="93"/>
      <c r="F50" s="93"/>
      <c r="G50" s="93"/>
      <c r="H50" s="93"/>
      <c r="I50" s="93"/>
      <c r="J50" s="93"/>
    </row>
    <row r="51" spans="1:10" s="254" customFormat="1" ht="12.75">
      <c r="A51" s="92"/>
      <c r="B51" s="93"/>
      <c r="C51" s="93"/>
      <c r="E51" s="93"/>
      <c r="F51" s="93"/>
      <c r="H51" s="93"/>
      <c r="J51" s="93"/>
    </row>
    <row r="52" spans="1:10" s="254" customFormat="1" ht="12.75">
      <c r="A52" s="92"/>
      <c r="B52" s="93"/>
      <c r="C52" s="93"/>
      <c r="D52" s="93"/>
      <c r="E52" s="93"/>
      <c r="F52" s="93"/>
      <c r="H52" s="93"/>
      <c r="J52" s="93"/>
    </row>
    <row r="53" spans="1:10" s="254" customFormat="1" ht="12.75">
      <c r="A53" s="92"/>
      <c r="E53" s="93"/>
      <c r="G53" s="93"/>
      <c r="I53" s="93"/>
      <c r="J53" s="93"/>
    </row>
    <row r="54" spans="1:9" s="254" customFormat="1" ht="12.75">
      <c r="A54" s="92"/>
      <c r="E54" s="256"/>
      <c r="I54" s="256"/>
    </row>
    <row r="55" spans="1:9" s="254" customFormat="1" ht="12.75">
      <c r="A55" s="92"/>
      <c r="E55" s="256"/>
      <c r="I55" s="256"/>
    </row>
    <row r="56" spans="1:9" s="254" customFormat="1" ht="12.75">
      <c r="A56" s="92"/>
      <c r="E56" s="256"/>
      <c r="I56" s="256"/>
    </row>
    <row r="57" spans="1:9" s="254" customFormat="1" ht="12.75">
      <c r="A57" s="92"/>
      <c r="E57" s="256"/>
      <c r="I57" s="256"/>
    </row>
    <row r="58" spans="1:9" s="254" customFormat="1" ht="12.75">
      <c r="A58" s="156"/>
      <c r="E58" s="256"/>
      <c r="I58" s="256"/>
    </row>
    <row r="59" spans="1:11" s="254" customFormat="1" ht="12.75">
      <c r="A59" s="156"/>
      <c r="E59" s="256"/>
      <c r="I59" s="256"/>
      <c r="K59" s="161"/>
    </row>
    <row r="60" spans="1:11" s="254" customFormat="1" ht="12.75">
      <c r="A60" s="156"/>
      <c r="E60" s="256"/>
      <c r="I60" s="256"/>
      <c r="K60" s="161"/>
    </row>
    <row r="61" spans="1:11" s="254" customFormat="1" ht="12.75">
      <c r="A61" s="253"/>
      <c r="E61" s="256"/>
      <c r="I61" s="256"/>
      <c r="K61" s="161"/>
    </row>
    <row r="62" spans="1:11" s="254" customFormat="1" ht="12.75">
      <c r="A62" s="256"/>
      <c r="E62" s="256"/>
      <c r="I62" s="256"/>
      <c r="K62" s="161"/>
    </row>
    <row r="63" spans="1:11" s="254" customFormat="1" ht="12.75">
      <c r="A63" s="256"/>
      <c r="B63" s="93"/>
      <c r="C63" s="93"/>
      <c r="D63" s="93"/>
      <c r="E63" s="93"/>
      <c r="F63" s="93"/>
      <c r="H63" s="93"/>
      <c r="K63" s="161"/>
    </row>
    <row r="64" spans="1:11" s="254" customFormat="1" ht="12.75">
      <c r="A64" s="93"/>
      <c r="E64" s="256"/>
      <c r="I64" s="256"/>
      <c r="J64" s="93"/>
      <c r="K64" s="161"/>
    </row>
    <row r="65" spans="5:11" s="254" customFormat="1" ht="12.75">
      <c r="E65" s="256"/>
      <c r="I65" s="256"/>
      <c r="K65" s="161"/>
    </row>
    <row r="66" spans="1:11" s="254" customFormat="1" ht="12.75">
      <c r="A66" s="256"/>
      <c r="E66" s="256"/>
      <c r="I66" s="256"/>
      <c r="K66" s="161"/>
    </row>
    <row r="67" spans="1:11" s="254" customFormat="1" ht="12.75">
      <c r="A67" s="256"/>
      <c r="E67" s="256"/>
      <c r="I67" s="256"/>
      <c r="K67" s="161"/>
    </row>
    <row r="68" spans="1:11" s="254" customFormat="1" ht="12.75">
      <c r="A68" s="256"/>
      <c r="B68" s="93"/>
      <c r="C68" s="93"/>
      <c r="D68" s="93"/>
      <c r="E68" s="93"/>
      <c r="F68" s="93"/>
      <c r="H68" s="93"/>
      <c r="K68" s="161"/>
    </row>
    <row r="69" spans="1:11" s="254" customFormat="1" ht="12.75">
      <c r="A69" s="256"/>
      <c r="B69" s="93"/>
      <c r="C69" s="93"/>
      <c r="D69" s="93"/>
      <c r="E69" s="93"/>
      <c r="F69" s="93"/>
      <c r="H69" s="93"/>
      <c r="J69" s="93"/>
      <c r="K69" s="161"/>
    </row>
    <row r="70" spans="1:11" s="254" customFormat="1" ht="12.75">
      <c r="A70" s="253"/>
      <c r="F70" s="93"/>
      <c r="H70" s="93"/>
      <c r="J70" s="93"/>
      <c r="K70" s="161"/>
    </row>
    <row r="71" spans="1:11" s="254" customFormat="1" ht="12.75">
      <c r="A71" s="253"/>
      <c r="F71" s="93"/>
      <c r="H71" s="93"/>
      <c r="J71" s="93"/>
      <c r="K71" s="161"/>
    </row>
    <row r="72" spans="1:11" s="254" customFormat="1" ht="12.75">
      <c r="A72" s="256"/>
      <c r="F72" s="93"/>
      <c r="H72" s="93"/>
      <c r="J72" s="93"/>
      <c r="K72" s="161"/>
    </row>
    <row r="73" spans="1:11" s="254" customFormat="1" ht="12.75">
      <c r="A73" s="256"/>
      <c r="F73" s="93"/>
      <c r="H73" s="93"/>
      <c r="J73" s="93"/>
      <c r="K73" s="161"/>
    </row>
    <row r="74" spans="1:11" s="254" customFormat="1" ht="12.75">
      <c r="A74" s="256"/>
      <c r="E74" s="256"/>
      <c r="I74" s="256"/>
      <c r="J74" s="93"/>
      <c r="K74" s="161"/>
    </row>
    <row r="75" spans="1:11" s="254" customFormat="1" ht="12.75">
      <c r="A75" s="253"/>
      <c r="E75" s="256"/>
      <c r="I75" s="256"/>
      <c r="K75" s="161"/>
    </row>
    <row r="76" spans="1:11" s="254" customFormat="1" ht="12.75">
      <c r="A76" s="253"/>
      <c r="E76" s="93"/>
      <c r="G76" s="93"/>
      <c r="I76" s="93"/>
      <c r="K76" s="161"/>
    </row>
    <row r="77" spans="1:11" s="254" customFormat="1" ht="12.75">
      <c r="A77" s="256"/>
      <c r="E77" s="93"/>
      <c r="G77" s="93"/>
      <c r="I77" s="93"/>
      <c r="K77" s="161"/>
    </row>
    <row r="78" spans="1:11" s="254" customFormat="1" ht="12.75">
      <c r="A78" s="256"/>
      <c r="E78" s="93"/>
      <c r="G78" s="93"/>
      <c r="I78" s="93"/>
      <c r="K78" s="161"/>
    </row>
    <row r="79" spans="1:11" s="254" customFormat="1" ht="12.75">
      <c r="A79" s="253"/>
      <c r="E79" s="93"/>
      <c r="G79" s="93"/>
      <c r="I79" s="93"/>
      <c r="K79" s="161"/>
    </row>
    <row r="80" spans="1:11" s="254" customFormat="1" ht="12.75">
      <c r="A80" s="256"/>
      <c r="B80" s="93"/>
      <c r="C80" s="93"/>
      <c r="D80" s="93"/>
      <c r="E80" s="93"/>
      <c r="G80" s="93"/>
      <c r="I80" s="93"/>
      <c r="K80" s="161"/>
    </row>
    <row r="81" spans="1:11" s="254" customFormat="1" ht="12.75">
      <c r="A81" s="256"/>
      <c r="B81" s="93"/>
      <c r="C81" s="93"/>
      <c r="D81" s="93"/>
      <c r="E81" s="93"/>
      <c r="F81" s="93"/>
      <c r="H81" s="93"/>
      <c r="K81" s="161"/>
    </row>
    <row r="82" spans="1:11" s="254" customFormat="1" ht="12.75">
      <c r="A82" s="256"/>
      <c r="B82" s="93"/>
      <c r="C82" s="93"/>
      <c r="D82" s="93"/>
      <c r="E82" s="93"/>
      <c r="G82" s="93"/>
      <c r="I82" s="93"/>
      <c r="J82" s="93"/>
      <c r="K82" s="161"/>
    </row>
    <row r="83" spans="1:11" s="254" customFormat="1" ht="12.75">
      <c r="A83" s="256"/>
      <c r="B83" s="257"/>
      <c r="C83" s="257"/>
      <c r="D83" s="257"/>
      <c r="E83" s="257"/>
      <c r="F83" s="93"/>
      <c r="H83" s="93"/>
      <c r="K83" s="161"/>
    </row>
    <row r="84" spans="2:11" s="254" customFormat="1" ht="12.75">
      <c r="B84" s="93"/>
      <c r="E84" s="93"/>
      <c r="G84" s="93"/>
      <c r="I84" s="93"/>
      <c r="J84" s="93"/>
      <c r="K84" s="161"/>
    </row>
    <row r="85" spans="1:11" s="254" customFormat="1" ht="12.75">
      <c r="A85" s="256"/>
      <c r="B85" s="93"/>
      <c r="C85" s="93"/>
      <c r="D85" s="93"/>
      <c r="E85" s="93"/>
      <c r="F85" s="93"/>
      <c r="H85" s="93"/>
      <c r="K85" s="161"/>
    </row>
    <row r="86" spans="1:11" s="254" customFormat="1" ht="12.75">
      <c r="A86" s="253"/>
      <c r="C86" s="93"/>
      <c r="D86" s="93"/>
      <c r="F86" s="93"/>
      <c r="H86" s="93"/>
      <c r="J86" s="93"/>
      <c r="K86" s="161"/>
    </row>
    <row r="87" spans="1:11" s="254" customFormat="1" ht="12.75">
      <c r="A87" s="256"/>
      <c r="B87" s="93"/>
      <c r="E87" s="93"/>
      <c r="F87" s="93"/>
      <c r="H87" s="93"/>
      <c r="J87" s="93"/>
      <c r="K87" s="161"/>
    </row>
    <row r="88" spans="1:11" s="254" customFormat="1" ht="12.75">
      <c r="A88" s="256"/>
      <c r="B88" s="93"/>
      <c r="C88" s="93"/>
      <c r="D88" s="93"/>
      <c r="E88" s="93"/>
      <c r="F88" s="93"/>
      <c r="H88" s="93"/>
      <c r="J88" s="93"/>
      <c r="K88" s="161"/>
    </row>
    <row r="89" spans="1:10" s="254" customFormat="1" ht="12.75">
      <c r="A89" s="253"/>
      <c r="F89" s="93"/>
      <c r="H89" s="93"/>
      <c r="J89" s="93"/>
    </row>
    <row r="90" spans="1:10" s="254" customFormat="1" ht="12.75">
      <c r="A90" s="256"/>
      <c r="F90" s="93"/>
      <c r="H90" s="93"/>
      <c r="J90" s="93"/>
    </row>
    <row r="91" spans="5:10" s="254" customFormat="1" ht="12.75">
      <c r="E91" s="256"/>
      <c r="I91" s="256"/>
      <c r="J91" s="93"/>
    </row>
    <row r="92" spans="1:9" s="254" customFormat="1" ht="12.75">
      <c r="A92" s="93"/>
      <c r="E92" s="256"/>
      <c r="I92" s="256"/>
    </row>
    <row r="93" spans="5:9" s="254" customFormat="1" ht="12.75">
      <c r="E93" s="256"/>
      <c r="I93" s="256"/>
    </row>
    <row r="94" spans="5:9" s="254" customFormat="1" ht="12.75">
      <c r="E94" s="256"/>
      <c r="I94" s="256"/>
    </row>
    <row r="95" spans="1:9" s="254" customFormat="1" ht="12.75">
      <c r="A95" s="256"/>
      <c r="E95" s="256"/>
      <c r="I95" s="256"/>
    </row>
    <row r="96" spans="1:9" s="254" customFormat="1" ht="12.75">
      <c r="A96" s="256"/>
      <c r="E96" s="256"/>
      <c r="I96" s="256"/>
    </row>
    <row r="97" spans="1:9" s="254" customFormat="1" ht="12.75">
      <c r="A97" s="256"/>
      <c r="E97" s="256"/>
      <c r="I97" s="256"/>
    </row>
    <row r="98" spans="1:9" s="254" customFormat="1" ht="12.75">
      <c r="A98" s="253"/>
      <c r="E98" s="256"/>
      <c r="I98" s="256"/>
    </row>
    <row r="99" spans="3:4" s="254" customFormat="1" ht="12.75">
      <c r="C99" s="93"/>
      <c r="D99" s="93"/>
    </row>
    <row r="100" spans="1:4" s="254" customFormat="1" ht="12.75">
      <c r="A100" s="256"/>
      <c r="C100" s="93"/>
      <c r="D100" s="93"/>
    </row>
    <row r="101" spans="1:4" s="254" customFormat="1" ht="12.75">
      <c r="A101" s="256"/>
      <c r="C101" s="93"/>
      <c r="D101" s="93"/>
    </row>
    <row r="102" spans="1:4" s="254" customFormat="1" ht="12.75">
      <c r="A102" s="256"/>
      <c r="D102" s="93"/>
    </row>
    <row r="103" spans="3:4" s="254" customFormat="1" ht="12.75">
      <c r="C103" s="93"/>
      <c r="D103" s="93"/>
    </row>
    <row r="104" s="254" customFormat="1" ht="12.75">
      <c r="A104" s="256"/>
    </row>
    <row r="105" s="254" customFormat="1" ht="12.75">
      <c r="A105" s="256"/>
    </row>
    <row r="106" spans="1:3" s="254" customFormat="1" ht="12.75">
      <c r="A106" s="256"/>
      <c r="C106" s="93"/>
    </row>
    <row r="107" s="254" customFormat="1" ht="12.75">
      <c r="A107" s="253"/>
    </row>
    <row r="108" spans="1:3" s="254" customFormat="1" ht="12.75">
      <c r="A108" s="256"/>
      <c r="C108" s="93"/>
    </row>
    <row r="109" s="254" customFormat="1" ht="12.75">
      <c r="A109" s="253"/>
    </row>
    <row r="110" s="254" customFormat="1" ht="12.75">
      <c r="A110" s="256"/>
    </row>
    <row r="111" spans="1:9" s="254" customFormat="1" ht="12.75">
      <c r="A111" s="111"/>
      <c r="B111" s="90"/>
      <c r="C111" s="112"/>
      <c r="D111" s="90"/>
      <c r="E111" s="90"/>
      <c r="F111" s="90"/>
      <c r="G111" s="90"/>
      <c r="H111" s="90"/>
      <c r="I111" s="90"/>
    </row>
    <row r="112" spans="1:9" ht="12.75">
      <c r="A112" s="111"/>
      <c r="C112" s="112"/>
      <c r="E112" s="90"/>
      <c r="I112" s="90"/>
    </row>
    <row r="113" spans="5:9" ht="12.75">
      <c r="E113" s="90"/>
      <c r="I113" s="90"/>
    </row>
    <row r="114" spans="1:9" ht="12.75">
      <c r="A114" s="89"/>
      <c r="E114" s="90"/>
      <c r="I114" s="90"/>
    </row>
    <row r="115" spans="1:9" ht="12.75">
      <c r="A115" s="111"/>
      <c r="C115" s="112"/>
      <c r="E115" s="90"/>
      <c r="I115" s="90"/>
    </row>
    <row r="116" spans="1:9" ht="12.75">
      <c r="A116" s="111"/>
      <c r="E116" s="90"/>
      <c r="I116" s="90"/>
    </row>
    <row r="117" spans="1:9" ht="12.75">
      <c r="A117" s="111"/>
      <c r="C117" s="112"/>
      <c r="E117" s="90"/>
      <c r="I117" s="90"/>
    </row>
    <row r="118" spans="1:9" ht="12.75">
      <c r="A118" s="111"/>
      <c r="C118" s="112"/>
      <c r="E118" s="90"/>
      <c r="I118" s="90"/>
    </row>
    <row r="119" spans="1:9" ht="12.75">
      <c r="A119" s="111"/>
      <c r="C119" s="112"/>
      <c r="E119" s="90"/>
      <c r="I119" s="90"/>
    </row>
    <row r="120" spans="1:9" ht="12.75">
      <c r="A120" s="89"/>
      <c r="C120" s="112"/>
      <c r="E120" s="90"/>
      <c r="I120" s="90"/>
    </row>
    <row r="121" spans="1:9" ht="12.75">
      <c r="A121" s="89"/>
      <c r="C121" s="112"/>
      <c r="E121" s="90"/>
      <c r="I121" s="90"/>
    </row>
    <row r="122" spans="3:9" ht="12.75">
      <c r="C122" s="112"/>
      <c r="E122" s="90"/>
      <c r="I122" s="90"/>
    </row>
    <row r="123" spans="3:9" ht="12.75">
      <c r="C123" s="112"/>
      <c r="E123" s="90"/>
      <c r="I123" s="90"/>
    </row>
    <row r="124" spans="1:9" ht="12.75">
      <c r="A124" s="89"/>
      <c r="C124" s="112"/>
      <c r="E124" s="90"/>
      <c r="I124" s="90"/>
    </row>
    <row r="125" spans="1:9" ht="12.75">
      <c r="A125" s="111"/>
      <c r="C125" s="112"/>
      <c r="E125" s="90"/>
      <c r="I125" s="90"/>
    </row>
    <row r="126" spans="1:9" ht="12.75">
      <c r="A126" s="111"/>
      <c r="C126" s="112"/>
      <c r="E126" s="90"/>
      <c r="I126" s="90"/>
    </row>
    <row r="127" spans="1:9" ht="12.75">
      <c r="A127" s="112"/>
      <c r="C127" s="112"/>
      <c r="E127" s="90"/>
      <c r="I127" s="90"/>
    </row>
    <row r="128" spans="1:9" ht="12.75">
      <c r="A128" s="111"/>
      <c r="E128" s="90"/>
      <c r="I128" s="90"/>
    </row>
    <row r="129" spans="3:9" ht="12.75">
      <c r="C129" s="89"/>
      <c r="D129" s="89"/>
      <c r="E129" s="90"/>
      <c r="I129" s="90"/>
    </row>
    <row r="130" spans="1:9" ht="12.75">
      <c r="A130" s="111"/>
      <c r="C130" s="112"/>
      <c r="E130" s="90"/>
      <c r="I130" s="90"/>
    </row>
    <row r="131" spans="1:9" ht="12.75">
      <c r="A131" s="89"/>
      <c r="E131" s="90"/>
      <c r="I131" s="90"/>
    </row>
    <row r="132" spans="1:9" ht="12.75">
      <c r="A132" s="111"/>
      <c r="C132" s="112"/>
      <c r="E132" s="90"/>
      <c r="I132" s="90"/>
    </row>
    <row r="133" spans="1:9" ht="12.75">
      <c r="A133" s="111"/>
      <c r="C133" s="112"/>
      <c r="E133" s="90"/>
      <c r="I133" s="90"/>
    </row>
    <row r="134" spans="1:9" ht="12.75">
      <c r="A134" s="89"/>
      <c r="E134" s="90"/>
      <c r="I134" s="90"/>
    </row>
    <row r="135" spans="1:9" ht="12.75">
      <c r="A135" s="111"/>
      <c r="C135" s="112"/>
      <c r="E135" s="90"/>
      <c r="I135" s="90"/>
    </row>
    <row r="136" spans="1:9" ht="12.75">
      <c r="A136" s="111"/>
      <c r="C136" s="112"/>
      <c r="E136" s="89"/>
      <c r="I136" s="90"/>
    </row>
    <row r="137" spans="1:9" ht="12.75">
      <c r="A137" s="111"/>
      <c r="C137" s="112"/>
      <c r="E137" s="89"/>
      <c r="I137" s="90"/>
    </row>
    <row r="138" spans="1:9" ht="12.75">
      <c r="A138" s="111"/>
      <c r="C138" s="112"/>
      <c r="E138" s="89"/>
      <c r="I138" s="90"/>
    </row>
    <row r="139" spans="1:9" ht="12.75">
      <c r="A139" s="89"/>
      <c r="C139" s="112"/>
      <c r="E139" s="89"/>
      <c r="I139" s="90"/>
    </row>
    <row r="140" spans="1:9" ht="12.75">
      <c r="A140" s="111"/>
      <c r="C140" s="112"/>
      <c r="E140" s="89"/>
      <c r="I140" s="90"/>
    </row>
    <row r="141" spans="1:9" ht="12.75">
      <c r="A141" s="111"/>
      <c r="E141" s="89"/>
      <c r="I141" s="90"/>
    </row>
    <row r="142" spans="1:9" ht="12.75">
      <c r="A142" s="111"/>
      <c r="C142" s="112"/>
      <c r="E142" s="89"/>
      <c r="I142" s="90"/>
    </row>
    <row r="143" spans="1:9" ht="12.75">
      <c r="A143" s="111"/>
      <c r="C143" s="112"/>
      <c r="E143" s="89"/>
      <c r="I143" s="90"/>
    </row>
    <row r="144" spans="1:9" ht="12.75">
      <c r="A144" s="111"/>
      <c r="C144" s="112"/>
      <c r="E144" s="89"/>
      <c r="I144" s="90"/>
    </row>
    <row r="145" spans="1:9" ht="12.75">
      <c r="A145" s="112"/>
      <c r="C145" s="112"/>
      <c r="E145" s="89"/>
      <c r="I145" s="90"/>
    </row>
    <row r="146" spans="1:9" ht="12.75">
      <c r="A146" s="111"/>
      <c r="C146" s="112"/>
      <c r="E146" s="89"/>
      <c r="I146" s="90"/>
    </row>
    <row r="147" spans="1:9" ht="12.75">
      <c r="A147" s="111"/>
      <c r="C147" s="112"/>
      <c r="E147" s="89"/>
      <c r="I147" s="90"/>
    </row>
    <row r="148" spans="1:9" ht="12.75">
      <c r="A148" s="111"/>
      <c r="C148" s="112"/>
      <c r="E148" s="89"/>
      <c r="I148" s="90"/>
    </row>
    <row r="149" spans="1:9" ht="12.75">
      <c r="A149" s="111"/>
      <c r="C149" s="112"/>
      <c r="E149" s="89"/>
      <c r="I149" s="90"/>
    </row>
    <row r="150" spans="3:9" ht="12.75">
      <c r="C150" s="89"/>
      <c r="D150" s="89"/>
      <c r="E150" s="89"/>
      <c r="I150" s="90"/>
    </row>
  </sheetData>
  <sheetProtection/>
  <mergeCells count="7">
    <mergeCell ref="A1:I1"/>
    <mergeCell ref="F3:F4"/>
    <mergeCell ref="B2:E2"/>
    <mergeCell ref="F2:I2"/>
    <mergeCell ref="C3:E3"/>
    <mergeCell ref="G3:I3"/>
    <mergeCell ref="B3:B4"/>
  </mergeCells>
  <printOptions verticalCentered="1"/>
  <pageMargins left="1.8897637795275593" right="0.7874015748031497" top="0.5118110236220472" bottom="0.7874015748031497" header="0" footer="0.5905511811023623"/>
  <pageSetup fitToHeight="1" fitToWidth="1" horizontalDpi="600" verticalDpi="600" orientation="landscape" paperSize="119" scale="91"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O12" sqref="O12"/>
    </sheetView>
  </sheetViews>
  <sheetFormatPr defaultColWidth="11.00390625" defaultRowHeight="14.25"/>
  <cols>
    <col min="1" max="1" width="14.625" style="12" bestFit="1" customWidth="1"/>
    <col min="2" max="4" width="9.625" style="12" customWidth="1"/>
    <col min="5" max="5" width="10.375" style="12" bestFit="1" customWidth="1"/>
    <col min="6" max="8" width="9.625" style="12" customWidth="1"/>
    <col min="9" max="9" width="10.375" style="12" bestFit="1" customWidth="1"/>
    <col min="10" max="10" width="10.875" style="12" bestFit="1" customWidth="1"/>
    <col min="11" max="11" width="11.00390625" style="12" customWidth="1"/>
    <col min="12" max="12" width="11.00390625" style="122" customWidth="1"/>
    <col min="13" max="13" width="11.875" style="12" bestFit="1" customWidth="1"/>
    <col min="14" max="16384" width="11.00390625" style="12" customWidth="1"/>
  </cols>
  <sheetData>
    <row r="1" spans="1:12" ht="12.75">
      <c r="A1" s="482" t="s">
        <v>300</v>
      </c>
      <c r="B1" s="482"/>
      <c r="C1" s="482"/>
      <c r="D1" s="482"/>
      <c r="E1" s="482"/>
      <c r="F1" s="482"/>
      <c r="G1" s="482"/>
      <c r="H1" s="482"/>
      <c r="I1" s="482"/>
      <c r="J1" s="482"/>
      <c r="K1" s="62"/>
      <c r="L1" s="62"/>
    </row>
    <row r="2" spans="1:12" ht="12.75">
      <c r="A2" s="61"/>
      <c r="B2" s="61"/>
      <c r="C2" s="61"/>
      <c r="D2" s="61"/>
      <c r="E2" s="61"/>
      <c r="F2" s="61"/>
      <c r="G2" s="61"/>
      <c r="H2" s="61"/>
      <c r="I2" s="61"/>
      <c r="J2" s="61"/>
      <c r="K2" s="62"/>
      <c r="L2" s="62"/>
    </row>
    <row r="3" spans="1:10" s="63" customFormat="1" ht="12.75">
      <c r="A3" s="509" t="s">
        <v>54</v>
      </c>
      <c r="B3" s="505" t="s">
        <v>192</v>
      </c>
      <c r="C3" s="505"/>
      <c r="D3" s="505"/>
      <c r="E3" s="505"/>
      <c r="F3" s="507" t="s">
        <v>134</v>
      </c>
      <c r="G3" s="505"/>
      <c r="H3" s="505"/>
      <c r="I3" s="505"/>
      <c r="J3" s="508"/>
    </row>
    <row r="4" spans="1:10" s="63" customFormat="1" ht="12.75">
      <c r="A4" s="510"/>
      <c r="B4" s="505">
        <v>2012</v>
      </c>
      <c r="C4" s="507" t="s">
        <v>465</v>
      </c>
      <c r="D4" s="505"/>
      <c r="E4" s="505"/>
      <c r="F4" s="507">
        <v>2012</v>
      </c>
      <c r="G4" s="507" t="str">
        <f>C4</f>
        <v>Enero -junio</v>
      </c>
      <c r="H4" s="505"/>
      <c r="I4" s="505"/>
      <c r="J4" s="508"/>
    </row>
    <row r="5" spans="1:19" s="63" customFormat="1" ht="12.75">
      <c r="A5" s="511"/>
      <c r="B5" s="506"/>
      <c r="C5" s="301">
        <v>2012</v>
      </c>
      <c r="D5" s="301">
        <v>2013</v>
      </c>
      <c r="E5" s="301" t="s">
        <v>325</v>
      </c>
      <c r="F5" s="512"/>
      <c r="G5" s="301">
        <v>2012</v>
      </c>
      <c r="H5" s="301">
        <v>2013</v>
      </c>
      <c r="I5" s="301" t="s">
        <v>325</v>
      </c>
      <c r="J5" s="64" t="s">
        <v>339</v>
      </c>
      <c r="O5" s="172"/>
      <c r="P5" s="172"/>
      <c r="Q5" s="172"/>
      <c r="R5" s="172"/>
      <c r="S5" s="172"/>
    </row>
    <row r="6" spans="1:19" ht="14.25">
      <c r="A6" s="419" t="s">
        <v>0</v>
      </c>
      <c r="B6" s="420">
        <v>79226</v>
      </c>
      <c r="C6" s="420">
        <v>36588</v>
      </c>
      <c r="D6" s="420">
        <v>35189</v>
      </c>
      <c r="E6" s="421" t="s">
        <v>438</v>
      </c>
      <c r="F6" s="420">
        <v>201924</v>
      </c>
      <c r="G6" s="420">
        <v>92188</v>
      </c>
      <c r="H6" s="420">
        <v>91365</v>
      </c>
      <c r="I6" s="421" t="s">
        <v>439</v>
      </c>
      <c r="J6" s="421" t="s">
        <v>440</v>
      </c>
      <c r="L6" s="117"/>
      <c r="M6" s="117"/>
      <c r="O6" s="178" t="s">
        <v>0</v>
      </c>
      <c r="P6" s="173">
        <v>2.18798803009687</v>
      </c>
      <c r="Q6" s="173">
        <v>2.2934283590933964</v>
      </c>
      <c r="R6" s="173">
        <v>2.496095966675539</v>
      </c>
      <c r="S6" s="174">
        <v>0.08836884168566672</v>
      </c>
    </row>
    <row r="7" spans="1:19" ht="14.25">
      <c r="A7" s="422" t="s">
        <v>116</v>
      </c>
      <c r="B7" s="420">
        <v>40114</v>
      </c>
      <c r="C7" s="420">
        <v>19350</v>
      </c>
      <c r="D7" s="420">
        <v>20902</v>
      </c>
      <c r="E7" s="421" t="s">
        <v>413</v>
      </c>
      <c r="F7" s="420">
        <v>155889</v>
      </c>
      <c r="G7" s="420">
        <v>74623</v>
      </c>
      <c r="H7" s="420">
        <v>80811</v>
      </c>
      <c r="I7" s="421" t="s">
        <v>441</v>
      </c>
      <c r="J7" s="421" t="s">
        <v>421</v>
      </c>
      <c r="K7" s="165"/>
      <c r="L7" s="117"/>
      <c r="M7" s="117"/>
      <c r="O7" s="178" t="s">
        <v>116</v>
      </c>
      <c r="P7" s="173">
        <v>3.8396143716559075</v>
      </c>
      <c r="Q7" s="173">
        <v>3.8120459793605823</v>
      </c>
      <c r="R7" s="173">
        <v>3.8538678187862927</v>
      </c>
      <c r="S7" s="174">
        <v>0.010970969304185951</v>
      </c>
    </row>
    <row r="8" spans="1:19" ht="14.25">
      <c r="A8" s="422" t="s">
        <v>2</v>
      </c>
      <c r="B8" s="420">
        <v>29152</v>
      </c>
      <c r="C8" s="420">
        <v>16742</v>
      </c>
      <c r="D8" s="420">
        <v>15914</v>
      </c>
      <c r="E8" s="421" t="s">
        <v>442</v>
      </c>
      <c r="F8" s="420">
        <v>89498</v>
      </c>
      <c r="G8" s="420">
        <v>50353</v>
      </c>
      <c r="H8" s="420">
        <v>48424</v>
      </c>
      <c r="I8" s="421" t="s">
        <v>438</v>
      </c>
      <c r="J8" s="421" t="s">
        <v>443</v>
      </c>
      <c r="K8" s="165"/>
      <c r="L8" s="117"/>
      <c r="M8" s="117"/>
      <c r="O8" s="178" t="s">
        <v>1</v>
      </c>
      <c r="P8" s="173">
        <v>3.1347663836654744</v>
      </c>
      <c r="Q8" s="173">
        <v>2.990940375663155</v>
      </c>
      <c r="R8" s="173">
        <v>3.20216809269442</v>
      </c>
      <c r="S8" s="174">
        <v>0.07062251014764254</v>
      </c>
    </row>
    <row r="9" spans="1:19" ht="14.25">
      <c r="A9" s="422" t="s">
        <v>501</v>
      </c>
      <c r="B9" s="420">
        <v>29343</v>
      </c>
      <c r="C9" s="420">
        <v>13848</v>
      </c>
      <c r="D9" s="420">
        <v>13784</v>
      </c>
      <c r="E9" s="421" t="s">
        <v>444</v>
      </c>
      <c r="F9" s="420">
        <v>88866</v>
      </c>
      <c r="G9" s="420">
        <v>42151</v>
      </c>
      <c r="H9" s="420">
        <v>41841</v>
      </c>
      <c r="I9" s="421" t="s">
        <v>445</v>
      </c>
      <c r="J9" s="421" t="s">
        <v>446</v>
      </c>
      <c r="K9" s="165"/>
      <c r="L9" s="117"/>
      <c r="M9" s="117"/>
      <c r="O9" s="178" t="s">
        <v>2</v>
      </c>
      <c r="P9" s="173">
        <v>2.8789898854384437</v>
      </c>
      <c r="Q9" s="173">
        <v>2.8888609138137555</v>
      </c>
      <c r="R9" s="173">
        <v>3.2149426108732566</v>
      </c>
      <c r="S9" s="174">
        <v>0.11287552664798306</v>
      </c>
    </row>
    <row r="10" spans="1:19" ht="14.25">
      <c r="A10" s="422" t="s">
        <v>4</v>
      </c>
      <c r="B10" s="420">
        <v>30638</v>
      </c>
      <c r="C10" s="420">
        <v>14634</v>
      </c>
      <c r="D10" s="420">
        <v>12795</v>
      </c>
      <c r="E10" s="421" t="s">
        <v>447</v>
      </c>
      <c r="F10" s="420">
        <v>93940</v>
      </c>
      <c r="G10" s="420">
        <v>44673</v>
      </c>
      <c r="H10" s="420">
        <v>40356</v>
      </c>
      <c r="I10" s="421" t="s">
        <v>448</v>
      </c>
      <c r="J10" s="421" t="s">
        <v>449</v>
      </c>
      <c r="K10" s="165"/>
      <c r="L10" s="117"/>
      <c r="M10" s="117"/>
      <c r="O10" s="178" t="s">
        <v>3</v>
      </c>
      <c r="P10" s="173">
        <v>2.999138937341091</v>
      </c>
      <c r="Q10" s="173">
        <v>2.9643223430516685</v>
      </c>
      <c r="R10" s="173">
        <v>3.059134111570329</v>
      </c>
      <c r="S10" s="174">
        <v>0.03198429777412648</v>
      </c>
    </row>
    <row r="11" spans="1:19" ht="14.25">
      <c r="A11" s="422" t="s">
        <v>5</v>
      </c>
      <c r="B11" s="420">
        <v>19846</v>
      </c>
      <c r="C11" s="420">
        <v>8079</v>
      </c>
      <c r="D11" s="420">
        <v>9813</v>
      </c>
      <c r="E11" s="421" t="s">
        <v>450</v>
      </c>
      <c r="F11" s="420">
        <v>79451</v>
      </c>
      <c r="G11" s="420">
        <v>31097</v>
      </c>
      <c r="H11" s="420">
        <v>38026</v>
      </c>
      <c r="I11" s="421" t="s">
        <v>451</v>
      </c>
      <c r="J11" s="421" t="s">
        <v>412</v>
      </c>
      <c r="K11" s="165"/>
      <c r="L11" s="117"/>
      <c r="M11" s="117"/>
      <c r="O11" s="178" t="s">
        <v>4</v>
      </c>
      <c r="P11" s="173">
        <v>4.440811217309204</v>
      </c>
      <c r="Q11" s="173">
        <v>4.895130065524549</v>
      </c>
      <c r="R11" s="173">
        <v>5.365227815062864</v>
      </c>
      <c r="S11" s="174">
        <v>0.09603376074705805</v>
      </c>
    </row>
    <row r="12" spans="1:19" ht="14.25">
      <c r="A12" s="422" t="s">
        <v>3</v>
      </c>
      <c r="B12" s="420">
        <v>13053</v>
      </c>
      <c r="C12" s="420">
        <v>6469</v>
      </c>
      <c r="D12" s="420">
        <v>5576</v>
      </c>
      <c r="E12" s="421" t="s">
        <v>452</v>
      </c>
      <c r="F12" s="420">
        <v>70690</v>
      </c>
      <c r="G12" s="420">
        <v>34338</v>
      </c>
      <c r="H12" s="420">
        <v>29942</v>
      </c>
      <c r="I12" s="421" t="s">
        <v>453</v>
      </c>
      <c r="J12" s="421" t="s">
        <v>414</v>
      </c>
      <c r="K12" s="165"/>
      <c r="L12" s="117"/>
      <c r="M12" s="117"/>
      <c r="O12" s="178" t="s">
        <v>5</v>
      </c>
      <c r="P12" s="173">
        <v>3.257397810164199</v>
      </c>
      <c r="Q12" s="173">
        <v>3.4001082533573905</v>
      </c>
      <c r="R12" s="173">
        <v>3.8152570073199903</v>
      </c>
      <c r="S12" s="174">
        <v>0.12209868716758265</v>
      </c>
    </row>
    <row r="13" spans="1:19" ht="14.25">
      <c r="A13" s="422" t="s">
        <v>8</v>
      </c>
      <c r="B13" s="420">
        <v>9983</v>
      </c>
      <c r="C13" s="420">
        <v>4658</v>
      </c>
      <c r="D13" s="420">
        <v>5405</v>
      </c>
      <c r="E13" s="421" t="s">
        <v>454</v>
      </c>
      <c r="F13" s="420">
        <v>36562</v>
      </c>
      <c r="G13" s="420">
        <v>16891</v>
      </c>
      <c r="H13" s="420">
        <v>20165</v>
      </c>
      <c r="I13" s="421" t="s">
        <v>455</v>
      </c>
      <c r="J13" s="421" t="s">
        <v>407</v>
      </c>
      <c r="K13" s="165"/>
      <c r="L13" s="117"/>
      <c r="M13" s="117"/>
      <c r="O13" s="178" t="s">
        <v>7</v>
      </c>
      <c r="P13" s="173">
        <v>3.4760842203927154</v>
      </c>
      <c r="Q13" s="173">
        <v>3.288034244513578</v>
      </c>
      <c r="R13" s="173">
        <v>3.486712519768621</v>
      </c>
      <c r="S13" s="174">
        <v>0.06042463687431421</v>
      </c>
    </row>
    <row r="14" spans="1:19" ht="14.25">
      <c r="A14" s="422" t="s">
        <v>234</v>
      </c>
      <c r="B14" s="420">
        <v>13098</v>
      </c>
      <c r="C14" s="420">
        <v>5832</v>
      </c>
      <c r="D14" s="420">
        <v>6162</v>
      </c>
      <c r="E14" s="421" t="s">
        <v>456</v>
      </c>
      <c r="F14" s="420">
        <v>43664</v>
      </c>
      <c r="G14" s="420">
        <v>19869</v>
      </c>
      <c r="H14" s="420">
        <v>20147</v>
      </c>
      <c r="I14" s="421" t="s">
        <v>457</v>
      </c>
      <c r="J14" s="421" t="s">
        <v>407</v>
      </c>
      <c r="K14" s="165"/>
      <c r="L14" s="117"/>
      <c r="M14" s="117"/>
      <c r="O14" s="178" t="s">
        <v>8</v>
      </c>
      <c r="P14" s="173">
        <v>3.7608988067975173</v>
      </c>
      <c r="Q14" s="173">
        <v>3.621473934060223</v>
      </c>
      <c r="R14" s="173">
        <v>3.8623028814208844</v>
      </c>
      <c r="S14" s="174">
        <v>0.06650025700741558</v>
      </c>
    </row>
    <row r="15" spans="1:19" ht="14.25">
      <c r="A15" s="422" t="s">
        <v>331</v>
      </c>
      <c r="B15" s="420">
        <v>6272</v>
      </c>
      <c r="C15" s="420">
        <v>3097</v>
      </c>
      <c r="D15" s="420">
        <v>4034</v>
      </c>
      <c r="E15" s="421" t="s">
        <v>458</v>
      </c>
      <c r="F15" s="420">
        <v>28329</v>
      </c>
      <c r="G15" s="420">
        <v>14285</v>
      </c>
      <c r="H15" s="420">
        <v>18576</v>
      </c>
      <c r="I15" s="421" t="s">
        <v>459</v>
      </c>
      <c r="J15" s="421" t="s">
        <v>415</v>
      </c>
      <c r="K15" s="165"/>
      <c r="L15" s="117"/>
      <c r="M15" s="117"/>
      <c r="O15" s="178" t="s">
        <v>6</v>
      </c>
      <c r="P15" s="173">
        <v>3.0984853563717993</v>
      </c>
      <c r="Q15" s="173">
        <v>3.018772359048662</v>
      </c>
      <c r="R15" s="173">
        <v>3.370165275086655</v>
      </c>
      <c r="S15" s="174">
        <v>0.11640258828550132</v>
      </c>
    </row>
    <row r="16" spans="1:19" ht="14.25">
      <c r="A16" s="422" t="s">
        <v>502</v>
      </c>
      <c r="B16" s="420">
        <v>270725</v>
      </c>
      <c r="C16" s="420">
        <v>129297</v>
      </c>
      <c r="D16" s="420">
        <v>129574</v>
      </c>
      <c r="E16" s="421" t="s">
        <v>410</v>
      </c>
      <c r="F16" s="420">
        <v>888813</v>
      </c>
      <c r="G16" s="420">
        <v>420468</v>
      </c>
      <c r="H16" s="420">
        <v>429653</v>
      </c>
      <c r="I16" s="421" t="s">
        <v>416</v>
      </c>
      <c r="J16" s="421" t="s">
        <v>460</v>
      </c>
      <c r="K16" s="165"/>
      <c r="L16" s="117"/>
      <c r="M16" s="117"/>
      <c r="O16" s="178" t="s">
        <v>144</v>
      </c>
      <c r="P16" s="173">
        <v>2.9824544492884173</v>
      </c>
      <c r="Q16" s="173">
        <v>3.027027965319248</v>
      </c>
      <c r="R16" s="173">
        <v>3.2655947376368673</v>
      </c>
      <c r="S16" s="174">
        <v>0.07881221285395634</v>
      </c>
    </row>
    <row r="17" spans="1:19" ht="14.25">
      <c r="A17" s="422" t="s">
        <v>143</v>
      </c>
      <c r="B17" s="420">
        <v>131116</v>
      </c>
      <c r="C17" s="420">
        <v>60176</v>
      </c>
      <c r="D17" s="420">
        <v>54859</v>
      </c>
      <c r="E17" s="421" t="s">
        <v>461</v>
      </c>
      <c r="F17" s="420">
        <v>448793</v>
      </c>
      <c r="G17" s="420">
        <v>204163</v>
      </c>
      <c r="H17" s="420">
        <v>188589</v>
      </c>
      <c r="I17" s="421" t="s">
        <v>462</v>
      </c>
      <c r="J17" s="421" t="s">
        <v>463</v>
      </c>
      <c r="K17" s="165"/>
      <c r="L17" s="117"/>
      <c r="M17" s="117"/>
      <c r="O17" s="178" t="s">
        <v>143</v>
      </c>
      <c r="P17" s="173">
        <v>3.2784956942823764</v>
      </c>
      <c r="Q17" s="173">
        <v>3.2710254169929587</v>
      </c>
      <c r="R17" s="173">
        <v>3.4787777440205954</v>
      </c>
      <c r="S17" s="174">
        <v>0.06351290514233376</v>
      </c>
    </row>
    <row r="18" spans="1:19" ht="15">
      <c r="A18" s="461" t="s">
        <v>9</v>
      </c>
      <c r="B18" s="462">
        <v>401841</v>
      </c>
      <c r="C18" s="462">
        <v>189473</v>
      </c>
      <c r="D18" s="462">
        <v>184433</v>
      </c>
      <c r="E18" s="463" t="s">
        <v>464</v>
      </c>
      <c r="F18" s="462">
        <v>1337606</v>
      </c>
      <c r="G18" s="462">
        <v>624631</v>
      </c>
      <c r="H18" s="462">
        <v>618242</v>
      </c>
      <c r="I18" s="463" t="s">
        <v>418</v>
      </c>
      <c r="J18" s="463" t="s">
        <v>219</v>
      </c>
      <c r="K18" s="165"/>
      <c r="L18" s="117"/>
      <c r="M18" s="117"/>
      <c r="O18" s="178" t="s">
        <v>145</v>
      </c>
      <c r="P18" s="173">
        <v>3.0685483124726853</v>
      </c>
      <c r="Q18" s="173">
        <v>3.101434514048148</v>
      </c>
      <c r="R18" s="173">
        <v>3.332356403585792</v>
      </c>
      <c r="S18" s="174">
        <v>0.07445647763693497</v>
      </c>
    </row>
    <row r="19" spans="1:19" s="90" customFormat="1" ht="12.75">
      <c r="A19" s="92" t="s">
        <v>308</v>
      </c>
      <c r="B19" s="92"/>
      <c r="C19" s="92"/>
      <c r="D19" s="92"/>
      <c r="E19" s="92"/>
      <c r="F19" s="92"/>
      <c r="G19" s="92"/>
      <c r="H19" s="92"/>
      <c r="I19" s="92"/>
      <c r="J19" s="92"/>
      <c r="K19" s="92"/>
      <c r="L19" s="92"/>
      <c r="M19" s="89"/>
      <c r="N19" s="89"/>
      <c r="O19" s="175"/>
      <c r="P19" s="176"/>
      <c r="Q19" s="176"/>
      <c r="R19" s="175"/>
      <c r="S19" s="176"/>
    </row>
    <row r="20" spans="1:19" ht="12.75">
      <c r="A20" s="60"/>
      <c r="B20" s="60"/>
      <c r="C20" s="60"/>
      <c r="D20" s="60"/>
      <c r="O20" s="177"/>
      <c r="P20" s="177"/>
      <c r="Q20" s="177"/>
      <c r="R20" s="177"/>
      <c r="S20" s="177"/>
    </row>
    <row r="21" spans="1:10" ht="12.75">
      <c r="A21" s="284"/>
      <c r="B21" s="284"/>
      <c r="C21" s="284"/>
      <c r="D21" s="284"/>
      <c r="E21" s="284"/>
      <c r="F21" s="284"/>
      <c r="G21" s="284"/>
      <c r="H21" s="284"/>
      <c r="I21" s="284"/>
      <c r="J21" s="284"/>
    </row>
    <row r="22" spans="1:10" ht="12.75">
      <c r="A22" s="284"/>
      <c r="B22" s="284"/>
      <c r="C22" s="284"/>
      <c r="D22" s="284"/>
      <c r="E22" s="284"/>
      <c r="F22" s="284"/>
      <c r="G22" s="284"/>
      <c r="H22" s="284"/>
      <c r="I22" s="284"/>
      <c r="J22" s="284"/>
    </row>
    <row r="23" spans="1:10" ht="12.75">
      <c r="A23" s="284"/>
      <c r="B23" s="284"/>
      <c r="C23" s="284"/>
      <c r="D23" s="284"/>
      <c r="E23" s="284"/>
      <c r="F23" s="284"/>
      <c r="G23" s="284"/>
      <c r="H23" s="284"/>
      <c r="I23" s="284"/>
      <c r="J23" s="284"/>
    </row>
    <row r="24" spans="1:10" ht="12.75">
      <c r="A24" s="284"/>
      <c r="B24" s="284"/>
      <c r="C24" s="284"/>
      <c r="D24" s="284"/>
      <c r="E24" s="284"/>
      <c r="F24" s="284"/>
      <c r="G24" s="284"/>
      <c r="H24" s="284"/>
      <c r="I24" s="284"/>
      <c r="J24" s="284"/>
    </row>
    <row r="25" spans="1:10" ht="12.75">
      <c r="A25" s="284"/>
      <c r="B25" s="284"/>
      <c r="C25" s="284"/>
      <c r="D25" s="284"/>
      <c r="E25" s="284"/>
      <c r="F25" s="284"/>
      <c r="G25" s="284"/>
      <c r="H25" s="284"/>
      <c r="I25" s="284"/>
      <c r="J25" s="284"/>
    </row>
    <row r="26" spans="1:10" ht="12.75">
      <c r="A26" s="284"/>
      <c r="B26" s="284"/>
      <c r="C26" s="284"/>
      <c r="D26" s="284"/>
      <c r="E26" s="284"/>
      <c r="F26" s="284"/>
      <c r="G26" s="284"/>
      <c r="H26" s="284"/>
      <c r="I26" s="284"/>
      <c r="J26" s="284"/>
    </row>
  </sheetData>
  <sheetProtection/>
  <mergeCells count="8">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orientation="landscape" r:id="rId1"/>
  <headerFooter>
    <oddFooter>&amp;C&amp;10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H3:AI72"/>
  <sheetViews>
    <sheetView zoomScaleSheetLayoutView="100" zoomScalePageLayoutView="0" workbookViewId="0" topLeftCell="A1">
      <selection activeCell="S12" sqref="S12:S16"/>
    </sheetView>
  </sheetViews>
  <sheetFormatPr defaultColWidth="11.00390625" defaultRowHeight="14.25"/>
  <cols>
    <col min="7" max="7" width="13.75390625" style="0" customWidth="1"/>
    <col min="20" max="20" width="11.00390625" style="77" customWidth="1"/>
    <col min="21" max="21" width="6.875" style="77" bestFit="1" customWidth="1"/>
    <col min="22" max="33" width="11.00390625" style="77" customWidth="1"/>
  </cols>
  <sheetData>
    <row r="3" ht="14.25">
      <c r="V3" s="77" t="s">
        <v>18</v>
      </c>
    </row>
    <row r="4" spans="22:33" ht="14.25">
      <c r="V4" s="77" t="s">
        <v>19</v>
      </c>
      <c r="W4" s="77" t="s">
        <v>20</v>
      </c>
      <c r="X4" s="77" t="s">
        <v>21</v>
      </c>
      <c r="Y4" s="77" t="s">
        <v>22</v>
      </c>
      <c r="Z4" s="77" t="s">
        <v>23</v>
      </c>
      <c r="AA4" s="77" t="s">
        <v>24</v>
      </c>
      <c r="AB4" s="77" t="s">
        <v>25</v>
      </c>
      <c r="AC4" s="77" t="s">
        <v>26</v>
      </c>
      <c r="AD4" s="77" t="s">
        <v>27</v>
      </c>
      <c r="AE4" s="77" t="s">
        <v>28</v>
      </c>
      <c r="AF4" s="77" t="s">
        <v>29</v>
      </c>
      <c r="AG4" s="77" t="s">
        <v>30</v>
      </c>
    </row>
    <row r="5" spans="20:33" ht="14.25">
      <c r="T5" s="77" t="s">
        <v>35</v>
      </c>
      <c r="U5" s="77">
        <v>2010</v>
      </c>
      <c r="V5" s="2">
        <v>29.668348</v>
      </c>
      <c r="W5" s="2">
        <v>22.036866</v>
      </c>
      <c r="X5" s="2">
        <v>23.303071</v>
      </c>
      <c r="Y5" s="2">
        <v>29.163777</v>
      </c>
      <c r="Z5" s="2">
        <v>34.598492</v>
      </c>
      <c r="AA5" s="2">
        <v>32.676822</v>
      </c>
      <c r="AB5" s="2">
        <v>36.505577</v>
      </c>
      <c r="AC5" s="2">
        <v>38.797026</v>
      </c>
      <c r="AD5" s="2">
        <v>36.279777</v>
      </c>
      <c r="AE5" s="2">
        <v>33.687766</v>
      </c>
      <c r="AF5" s="2">
        <v>35.577101</v>
      </c>
      <c r="AG5" s="2">
        <v>30.260974</v>
      </c>
    </row>
    <row r="6" spans="13:35" ht="14.25">
      <c r="M6" s="77"/>
      <c r="T6" s="77" t="s">
        <v>35</v>
      </c>
      <c r="U6" s="77">
        <v>2011</v>
      </c>
      <c r="V6" s="2">
        <v>30.865767</v>
      </c>
      <c r="W6" s="2">
        <v>24.687385</v>
      </c>
      <c r="X6" s="2">
        <v>31.152663</v>
      </c>
      <c r="Y6" s="2">
        <v>30.82392</v>
      </c>
      <c r="Z6" s="2">
        <v>33.895693</v>
      </c>
      <c r="AA6" s="2">
        <v>31.222189</v>
      </c>
      <c r="AB6" s="2">
        <v>31.950689</v>
      </c>
      <c r="AC6" s="2">
        <v>34.916504</v>
      </c>
      <c r="AD6" s="2">
        <v>36.462873</v>
      </c>
      <c r="AE6" s="2">
        <v>38.170371</v>
      </c>
      <c r="AF6" s="2">
        <v>42.0041</v>
      </c>
      <c r="AG6" s="2">
        <v>30.424</v>
      </c>
      <c r="AI6" s="2"/>
    </row>
    <row r="7" spans="20:34" ht="14.25">
      <c r="T7" s="77" t="s">
        <v>35</v>
      </c>
      <c r="U7" s="77">
        <v>2012</v>
      </c>
      <c r="V7" s="2">
        <v>30.157481</v>
      </c>
      <c r="W7" s="2">
        <v>22.334294</v>
      </c>
      <c r="X7" s="2">
        <v>30.83998</v>
      </c>
      <c r="Y7" s="2">
        <v>32.951272</v>
      </c>
      <c r="Z7" s="2">
        <v>38.247363</v>
      </c>
      <c r="AA7" s="2">
        <v>34.942395</v>
      </c>
      <c r="AB7" s="2">
        <v>35.473411</v>
      </c>
      <c r="AC7" s="2">
        <v>35.740946</v>
      </c>
      <c r="AD7" s="2">
        <v>33.165617</v>
      </c>
      <c r="AE7" s="2">
        <v>34.94094</v>
      </c>
      <c r="AF7" s="2">
        <v>41.918659</v>
      </c>
      <c r="AG7" s="2">
        <v>31.128872</v>
      </c>
      <c r="AH7" s="2"/>
    </row>
    <row r="8" spans="20:35" ht="14.25">
      <c r="T8" s="77" t="s">
        <v>35</v>
      </c>
      <c r="U8" s="77">
        <v>2013</v>
      </c>
      <c r="V8" s="2">
        <v>31.675444</v>
      </c>
      <c r="W8" s="2">
        <v>23.455881</v>
      </c>
      <c r="X8" s="2">
        <v>30.18329</v>
      </c>
      <c r="Y8" s="2">
        <v>28.164213</v>
      </c>
      <c r="Z8" s="2">
        <v>39.596317</v>
      </c>
      <c r="AA8" s="2">
        <v>31.373385</v>
      </c>
      <c r="AB8" s="2"/>
      <c r="AC8" s="2"/>
      <c r="AD8" s="2"/>
      <c r="AE8" s="2"/>
      <c r="AF8" s="2"/>
      <c r="AG8" s="2"/>
      <c r="AI8" s="2"/>
    </row>
    <row r="9" spans="20:35" ht="14.25">
      <c r="T9" s="77" t="s">
        <v>36</v>
      </c>
      <c r="U9" s="77">
        <v>2010</v>
      </c>
      <c r="V9" s="2">
        <v>93.649676</v>
      </c>
      <c r="W9" s="2">
        <v>67.301971</v>
      </c>
      <c r="X9" s="2">
        <v>71.331064</v>
      </c>
      <c r="Y9" s="2">
        <v>87.689191</v>
      </c>
      <c r="Z9" s="2">
        <v>102.822797</v>
      </c>
      <c r="AA9" s="2">
        <v>97.623927</v>
      </c>
      <c r="AB9" s="2">
        <v>113.906731</v>
      </c>
      <c r="AC9" s="2">
        <v>120.582206</v>
      </c>
      <c r="AD9" s="2">
        <v>111.540179</v>
      </c>
      <c r="AE9" s="2">
        <v>105.6519</v>
      </c>
      <c r="AF9" s="2">
        <v>116.512008</v>
      </c>
      <c r="AG9" s="2">
        <v>97.862179</v>
      </c>
      <c r="AI9" s="2"/>
    </row>
    <row r="10" spans="20:35" ht="14.25">
      <c r="T10" s="77" t="s">
        <v>36</v>
      </c>
      <c r="U10" s="77">
        <v>2011</v>
      </c>
      <c r="V10" s="2">
        <v>100.392259</v>
      </c>
      <c r="W10" s="2">
        <v>81.434405</v>
      </c>
      <c r="X10" s="2">
        <v>103.791883</v>
      </c>
      <c r="Y10" s="2">
        <v>105.840629</v>
      </c>
      <c r="Z10" s="2">
        <v>112.391574</v>
      </c>
      <c r="AA10" s="2">
        <v>103.146642</v>
      </c>
      <c r="AB10" s="2">
        <v>106.245526</v>
      </c>
      <c r="AC10" s="2">
        <v>120.374072</v>
      </c>
      <c r="AD10" s="2">
        <v>119.504679</v>
      </c>
      <c r="AE10" s="2">
        <v>126.870639</v>
      </c>
      <c r="AF10" s="2">
        <v>137.1662</v>
      </c>
      <c r="AG10" s="2">
        <v>104.3745</v>
      </c>
      <c r="AI10" s="4"/>
    </row>
    <row r="11" spans="20:35" ht="14.25">
      <c r="T11" s="77" t="s">
        <v>36</v>
      </c>
      <c r="U11" s="77">
        <v>2012</v>
      </c>
      <c r="V11" s="2">
        <v>101.821304</v>
      </c>
      <c r="W11" s="2">
        <v>72.734895</v>
      </c>
      <c r="X11" s="2">
        <v>101.974823</v>
      </c>
      <c r="Y11" s="2">
        <v>108.005459</v>
      </c>
      <c r="Z11" s="2">
        <v>125.73855</v>
      </c>
      <c r="AA11" s="2">
        <v>114.355967</v>
      </c>
      <c r="AB11" s="2">
        <v>119.375132</v>
      </c>
      <c r="AC11" s="2">
        <v>121.692721</v>
      </c>
      <c r="AD11" s="2">
        <v>109.279986</v>
      </c>
      <c r="AE11" s="2">
        <v>118.225306</v>
      </c>
      <c r="AF11" s="2">
        <v>138.209768</v>
      </c>
      <c r="AG11" s="2">
        <v>106.07702</v>
      </c>
      <c r="AI11" s="1"/>
    </row>
    <row r="12" spans="20:33" ht="14.25">
      <c r="T12" s="77" t="s">
        <v>36</v>
      </c>
      <c r="U12" s="77">
        <v>2013</v>
      </c>
      <c r="V12" s="2">
        <v>108.47304</v>
      </c>
      <c r="W12" s="2">
        <v>77.514047</v>
      </c>
      <c r="X12" s="2">
        <v>101.391496</v>
      </c>
      <c r="Y12" s="2">
        <v>94.923038</v>
      </c>
      <c r="Z12" s="2">
        <v>131.630796</v>
      </c>
      <c r="AA12" s="2">
        <v>104.337802</v>
      </c>
      <c r="AB12" s="2"/>
      <c r="AC12" s="2"/>
      <c r="AD12" s="2"/>
      <c r="AE12" s="2"/>
      <c r="AF12" s="2"/>
      <c r="AG12" s="2"/>
    </row>
    <row r="13" spans="19:32" ht="14.25">
      <c r="S13" s="2"/>
      <c r="AE13" s="2"/>
      <c r="AF13" s="2"/>
    </row>
    <row r="14" spans="19:32" ht="14.25">
      <c r="S14" s="2"/>
      <c r="V14" s="77" t="s">
        <v>33</v>
      </c>
      <c r="AE14" s="2"/>
      <c r="AF14" s="2"/>
    </row>
    <row r="15" spans="19:22" ht="14.25">
      <c r="S15" s="4"/>
      <c r="V15" s="77" t="s">
        <v>18</v>
      </c>
    </row>
    <row r="16" spans="19:33" ht="14.25">
      <c r="S16" s="1"/>
      <c r="V16" s="77" t="s">
        <v>19</v>
      </c>
      <c r="W16" s="77" t="s">
        <v>20</v>
      </c>
      <c r="X16" s="77" t="s">
        <v>21</v>
      </c>
      <c r="Y16" s="77" t="s">
        <v>22</v>
      </c>
      <c r="Z16" s="77" t="s">
        <v>23</v>
      </c>
      <c r="AA16" s="77" t="s">
        <v>24</v>
      </c>
      <c r="AB16" s="77" t="s">
        <v>25</v>
      </c>
      <c r="AC16" s="77" t="s">
        <v>26</v>
      </c>
      <c r="AD16" s="77" t="s">
        <v>27</v>
      </c>
      <c r="AE16" s="77" t="s">
        <v>28</v>
      </c>
      <c r="AF16" s="77" t="s">
        <v>29</v>
      </c>
      <c r="AG16" s="77" t="s">
        <v>30</v>
      </c>
    </row>
    <row r="17" spans="21:33" ht="14.25">
      <c r="U17" s="77">
        <v>2010</v>
      </c>
      <c r="V17" s="4">
        <v>3.1565517567745935</v>
      </c>
      <c r="W17" s="4">
        <v>3.0540627238011067</v>
      </c>
      <c r="X17" s="4">
        <v>3.06101560605467</v>
      </c>
      <c r="Y17" s="4">
        <v>3.006784443592474</v>
      </c>
      <c r="Z17" s="4">
        <v>2.9718866648870126</v>
      </c>
      <c r="AA17" s="4">
        <v>2.987558796262378</v>
      </c>
      <c r="AB17" s="4">
        <v>3.1202555982062683</v>
      </c>
      <c r="AC17" s="4">
        <v>3.1080270431037675</v>
      </c>
      <c r="AD17" s="4">
        <v>3.0744450000340406</v>
      </c>
      <c r="AE17" s="4">
        <v>3.1362097445108112</v>
      </c>
      <c r="AF17" s="4">
        <v>3.274915738637614</v>
      </c>
      <c r="AG17" s="4">
        <v>3.233940156718022</v>
      </c>
    </row>
    <row r="18" spans="21:33" ht="14.25">
      <c r="U18" s="77">
        <v>2011</v>
      </c>
      <c r="V18" s="4">
        <v>3.2525437971458797</v>
      </c>
      <c r="W18" s="4">
        <v>3.2986241758695787</v>
      </c>
      <c r="X18" s="4">
        <v>3.3317178374124867</v>
      </c>
      <c r="Y18" s="4">
        <v>3.433717353276287</v>
      </c>
      <c r="Z18" s="4">
        <v>3.315806937477278</v>
      </c>
      <c r="AA18" s="4">
        <v>3.30363261845606</v>
      </c>
      <c r="AB18" s="4">
        <v>3.3252968660550635</v>
      </c>
      <c r="AC18" s="4">
        <v>3.4474835166773854</v>
      </c>
      <c r="AD18" s="4">
        <v>3.277434529089356</v>
      </c>
      <c r="AE18" s="4">
        <v>3.323798948666231</v>
      </c>
      <c r="AF18" s="4">
        <v>3.2655431255520293</v>
      </c>
      <c r="AG18" s="4">
        <v>3.430663292137786</v>
      </c>
    </row>
    <row r="19" spans="21:33" ht="14.25">
      <c r="U19" s="77">
        <v>2012</v>
      </c>
      <c r="V19" s="4">
        <v>3.376319925394299</v>
      </c>
      <c r="W19" s="4">
        <v>3.256646258887789</v>
      </c>
      <c r="X19" s="4">
        <v>3.3065787656152823</v>
      </c>
      <c r="Y19" s="4">
        <v>3.2777326168167344</v>
      </c>
      <c r="Z19" s="4">
        <v>3.2875089976791343</v>
      </c>
      <c r="AA19" s="4">
        <v>3.2726997390991666</v>
      </c>
      <c r="AB19" s="4">
        <v>3.3652002622471238</v>
      </c>
      <c r="AC19" s="4">
        <v>3.404854504970294</v>
      </c>
      <c r="AD19" s="4">
        <v>3.294978230014536</v>
      </c>
      <c r="AE19" s="4">
        <v>3.3835754275643417</v>
      </c>
      <c r="AF19" s="4">
        <v>3.297094212865922</v>
      </c>
      <c r="AG19" s="4">
        <v>3.4076731081036282</v>
      </c>
    </row>
    <row r="20" spans="19:33" ht="14.25">
      <c r="S20" s="4"/>
      <c r="U20" s="77">
        <v>2013</v>
      </c>
      <c r="V20" s="4">
        <v>3.4245152175293896</v>
      </c>
      <c r="W20" s="4">
        <v>3.304674294689677</v>
      </c>
      <c r="X20" s="4">
        <v>3.3591929839325005</v>
      </c>
      <c r="Y20" s="4">
        <v>3.3703422850835563</v>
      </c>
      <c r="Z20" s="4">
        <v>3.3243191784730888</v>
      </c>
      <c r="AA20" s="4">
        <v>3.3256788198021985</v>
      </c>
      <c r="AB20" s="4"/>
      <c r="AC20" s="4"/>
      <c r="AD20" s="4"/>
      <c r="AE20" s="4"/>
      <c r="AF20" s="4"/>
      <c r="AG20" s="4"/>
    </row>
    <row r="21" spans="19:33" ht="14.25">
      <c r="S21" s="1"/>
      <c r="V21" s="2"/>
      <c r="W21" s="2"/>
      <c r="X21" s="2"/>
      <c r="Y21" s="2"/>
      <c r="Z21" s="2"/>
      <c r="AA21" s="2"/>
      <c r="AB21" s="2"/>
      <c r="AC21" s="2"/>
      <c r="AD21" s="2"/>
      <c r="AE21" s="4"/>
      <c r="AG21" s="2"/>
    </row>
    <row r="22" spans="22:31" ht="14.25">
      <c r="V22" s="77" t="s">
        <v>34</v>
      </c>
      <c r="AE22" s="1"/>
    </row>
    <row r="23" ht="14.25">
      <c r="V23" s="77" t="s">
        <v>18</v>
      </c>
    </row>
    <row r="24" spans="22:33" ht="14.25">
      <c r="V24" s="77" t="s">
        <v>19</v>
      </c>
      <c r="W24" s="77" t="s">
        <v>20</v>
      </c>
      <c r="X24" s="77" t="s">
        <v>21</v>
      </c>
      <c r="Y24" s="77" t="s">
        <v>22</v>
      </c>
      <c r="Z24" s="77" t="s">
        <v>23</v>
      </c>
      <c r="AA24" s="77" t="s">
        <v>24</v>
      </c>
      <c r="AB24" s="77" t="s">
        <v>25</v>
      </c>
      <c r="AC24" s="77" t="s">
        <v>26</v>
      </c>
      <c r="AD24" s="77" t="s">
        <v>27</v>
      </c>
      <c r="AE24" s="77" t="s">
        <v>28</v>
      </c>
      <c r="AF24" s="77" t="s">
        <v>29</v>
      </c>
      <c r="AG24" s="77" t="s">
        <v>30</v>
      </c>
    </row>
    <row r="25" spans="21:33" ht="14.25">
      <c r="U25" s="77">
        <v>2010</v>
      </c>
      <c r="V25" s="1">
        <v>1580.359202546768</v>
      </c>
      <c r="W25" s="1">
        <v>1626.471644187517</v>
      </c>
      <c r="X25" s="1">
        <v>1601.400924463561</v>
      </c>
      <c r="Y25" s="1">
        <v>1565.3921170231138</v>
      </c>
      <c r="Z25" s="1">
        <v>1584.639688584404</v>
      </c>
      <c r="AA25" s="1">
        <v>1603.3331791901303</v>
      </c>
      <c r="AB25" s="1">
        <v>1659.102306678237</v>
      </c>
      <c r="AC25" s="1">
        <v>1582.9803335936108</v>
      </c>
      <c r="AD25" s="1">
        <v>1518.5606188668137</v>
      </c>
      <c r="AE25" s="1">
        <v>1518.0509647330132</v>
      </c>
      <c r="AF25" s="1">
        <v>1579.5573590596941</v>
      </c>
      <c r="AG25" s="1">
        <v>1535.4101076065824</v>
      </c>
    </row>
    <row r="26" spans="21:33" ht="14.25">
      <c r="U26" s="77">
        <v>2011</v>
      </c>
      <c r="V26" s="1">
        <v>1591.9250360750793</v>
      </c>
      <c r="W26" s="1">
        <v>1569.1225342193998</v>
      </c>
      <c r="X26" s="1">
        <v>1598.0584607148992</v>
      </c>
      <c r="Y26" s="1">
        <v>1618.3796629461797</v>
      </c>
      <c r="Z26" s="1">
        <v>1550.9023788662473</v>
      </c>
      <c r="AA26" s="1">
        <v>1550.7581874294592</v>
      </c>
      <c r="AB26" s="1">
        <v>1539.412931171531</v>
      </c>
      <c r="AC26" s="1">
        <v>1609.2508307498367</v>
      </c>
      <c r="AD26" s="1">
        <v>1585.2623073752304</v>
      </c>
      <c r="AE26" s="1">
        <v>1700.920873990457</v>
      </c>
      <c r="AF26" s="1">
        <v>1660.3327467556737</v>
      </c>
      <c r="AG26" s="1">
        <v>1774.2361347948986</v>
      </c>
    </row>
    <row r="27" spans="21:33" ht="14.25">
      <c r="U27" s="77">
        <v>2012</v>
      </c>
      <c r="V27" s="1">
        <v>1692.6842313971779</v>
      </c>
      <c r="W27" s="1">
        <v>1568.0426071918814</v>
      </c>
      <c r="X27" s="1">
        <v>1605.0133328296579</v>
      </c>
      <c r="Y27" s="1">
        <v>1592.978051772933</v>
      </c>
      <c r="Z27" s="1">
        <v>1634.1878476563209</v>
      </c>
      <c r="AA27" s="1">
        <v>1654.7751690807115</v>
      </c>
      <c r="AB27" s="1">
        <v>1655.4429650072277</v>
      </c>
      <c r="AC27" s="1">
        <v>1637.7009683456617</v>
      </c>
      <c r="AD27" s="1">
        <v>1565.0158099100042</v>
      </c>
      <c r="AE27" s="1">
        <v>1608.4164152469855</v>
      </c>
      <c r="AF27" s="1">
        <v>1584.4845658769761</v>
      </c>
      <c r="AG27" s="1">
        <v>1625.903070069484</v>
      </c>
    </row>
    <row r="28" spans="21:33" ht="14.25">
      <c r="U28" s="77">
        <v>2013</v>
      </c>
      <c r="V28" s="1">
        <v>1618.6656078696167</v>
      </c>
      <c r="W28" s="1">
        <v>1560.929856353722</v>
      </c>
      <c r="X28" s="1">
        <v>1587.151501048428</v>
      </c>
      <c r="Y28" s="1">
        <v>1591.2734064793501</v>
      </c>
      <c r="Z28" s="1">
        <v>1594.2769916121238</v>
      </c>
      <c r="AA28" s="1">
        <v>1672.4506216903276</v>
      </c>
      <c r="AB28" s="1"/>
      <c r="AC28" s="1"/>
      <c r="AD28" s="1"/>
      <c r="AE28" s="1"/>
      <c r="AF28" s="1"/>
      <c r="AG28" s="1"/>
    </row>
    <row r="29" spans="22:33" ht="14.25">
      <c r="V29" s="3"/>
      <c r="W29" s="3"/>
      <c r="X29" s="3"/>
      <c r="Y29" s="3"/>
      <c r="Z29" s="3"/>
      <c r="AA29" s="3"/>
      <c r="AB29" s="3"/>
      <c r="AC29" s="3"/>
      <c r="AD29" s="3"/>
      <c r="AE29" s="3"/>
      <c r="AF29" s="3"/>
      <c r="AG29" s="3"/>
    </row>
    <row r="30" spans="22:33" ht="14.25">
      <c r="V30" s="2"/>
      <c r="W30" s="2"/>
      <c r="X30" s="2"/>
      <c r="Y30" s="2"/>
      <c r="Z30" s="2"/>
      <c r="AA30" s="2"/>
      <c r="AC30" s="2"/>
      <c r="AD30" s="2"/>
      <c r="AE30" s="2"/>
      <c r="AF30" s="2"/>
      <c r="AG30" s="2"/>
    </row>
    <row r="31" spans="22:33" ht="14.25">
      <c r="V31" s="2"/>
      <c r="W31" s="2"/>
      <c r="X31" s="2"/>
      <c r="Y31" s="2"/>
      <c r="Z31" s="2"/>
      <c r="AA31" s="2"/>
      <c r="AC31" s="2"/>
      <c r="AD31" s="2"/>
      <c r="AE31" s="2"/>
      <c r="AF31" s="2"/>
      <c r="AG31" s="2"/>
    </row>
    <row r="32" ht="14.25">
      <c r="Y32" s="4"/>
    </row>
    <row r="33" ht="14.25">
      <c r="Y33" s="1"/>
    </row>
    <row r="34" s="77"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145"/>
      <c r="I48" s="145"/>
    </row>
    <row r="49" spans="10:33" ht="14.25">
      <c r="J49" s="77"/>
      <c r="V49" s="4"/>
      <c r="W49" s="4"/>
      <c r="X49" s="4"/>
      <c r="Y49" s="4"/>
      <c r="Z49" s="4"/>
      <c r="AA49" s="4"/>
      <c r="AB49" s="4"/>
      <c r="AC49" s="4"/>
      <c r="AD49" s="4"/>
      <c r="AE49" s="4"/>
      <c r="AF49" s="4"/>
      <c r="AG49" s="4"/>
    </row>
    <row r="50" spans="22:33" s="77"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77"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L1:AO149"/>
  <sheetViews>
    <sheetView zoomScalePageLayoutView="0" workbookViewId="0" topLeftCell="M1">
      <selection activeCell="AC6" sqref="AC4:AC6"/>
    </sheetView>
  </sheetViews>
  <sheetFormatPr defaultColWidth="11.00390625" defaultRowHeight="14.25"/>
  <cols>
    <col min="1" max="7" width="11.00390625" style="26" customWidth="1"/>
    <col min="8" max="8" width="1.625" style="26" customWidth="1"/>
    <col min="9" max="14" width="11.00390625" style="26" customWidth="1"/>
    <col min="15" max="15" width="11.00390625" style="77" customWidth="1"/>
    <col min="16" max="16" width="6.875" style="77" bestFit="1" customWidth="1"/>
    <col min="17" max="28" width="11.00390625" style="77" customWidth="1"/>
    <col min="29" max="16384" width="11.00390625" style="26" customWidth="1"/>
  </cols>
  <sheetData>
    <row r="1" spans="12:41" ht="14.25">
      <c r="L1" s="194"/>
      <c r="M1" s="194"/>
      <c r="N1" s="194"/>
      <c r="O1" s="194"/>
      <c r="P1" s="179"/>
      <c r="Q1" s="179"/>
      <c r="R1" s="179"/>
      <c r="S1" s="179"/>
      <c r="T1" s="179"/>
      <c r="U1" s="179"/>
      <c r="V1" s="179"/>
      <c r="W1" s="179"/>
      <c r="X1" s="179"/>
      <c r="Y1" s="179"/>
      <c r="Z1" s="179"/>
      <c r="AA1" s="179"/>
      <c r="AB1" s="179"/>
      <c r="AC1" s="179"/>
      <c r="AD1" s="194"/>
      <c r="AE1" s="194"/>
      <c r="AF1" s="194"/>
      <c r="AG1" s="194"/>
      <c r="AH1" s="194"/>
      <c r="AI1" s="194"/>
      <c r="AJ1" s="194"/>
      <c r="AK1" s="194"/>
      <c r="AL1" s="194"/>
      <c r="AM1" s="194"/>
      <c r="AN1" s="194"/>
      <c r="AO1" s="194"/>
    </row>
    <row r="2" spans="12:41" ht="14.25">
      <c r="L2" s="194"/>
      <c r="M2" s="194"/>
      <c r="N2" s="194"/>
      <c r="O2" s="194"/>
      <c r="P2" s="194"/>
      <c r="Q2" s="194" t="s">
        <v>31</v>
      </c>
      <c r="R2" s="194"/>
      <c r="S2" s="194"/>
      <c r="T2" s="194"/>
      <c r="U2" s="194"/>
      <c r="V2" s="194"/>
      <c r="W2" s="194"/>
      <c r="X2" s="194"/>
      <c r="Y2" s="194"/>
      <c r="Z2" s="194"/>
      <c r="AA2" s="194"/>
      <c r="AB2" s="194"/>
      <c r="AC2" s="194"/>
      <c r="AD2" s="194"/>
      <c r="AE2" s="194"/>
      <c r="AF2" s="179"/>
      <c r="AG2" s="179"/>
      <c r="AH2" s="179"/>
      <c r="AI2" s="194"/>
      <c r="AJ2" s="194"/>
      <c r="AK2" s="194"/>
      <c r="AL2" s="194"/>
      <c r="AM2" s="194"/>
      <c r="AN2" s="194"/>
      <c r="AO2" s="194"/>
    </row>
    <row r="3" spans="12:41" ht="14.25">
      <c r="L3" s="194"/>
      <c r="M3" s="194"/>
      <c r="N3" s="194"/>
      <c r="O3" s="194"/>
      <c r="P3" s="194"/>
      <c r="Q3" s="194" t="s">
        <v>19</v>
      </c>
      <c r="R3" s="194" t="s">
        <v>20</v>
      </c>
      <c r="S3" s="194" t="s">
        <v>21</v>
      </c>
      <c r="T3" s="194" t="s">
        <v>22</v>
      </c>
      <c r="U3" s="194" t="s">
        <v>23</v>
      </c>
      <c r="V3" s="194" t="s">
        <v>24</v>
      </c>
      <c r="W3" s="194" t="s">
        <v>25</v>
      </c>
      <c r="X3" s="194" t="s">
        <v>26</v>
      </c>
      <c r="Y3" s="194" t="s">
        <v>27</v>
      </c>
      <c r="Z3" s="194" t="s">
        <v>28</v>
      </c>
      <c r="AA3" s="194" t="s">
        <v>29</v>
      </c>
      <c r="AB3" s="194" t="s">
        <v>30</v>
      </c>
      <c r="AC3" s="194"/>
      <c r="AD3" s="194"/>
      <c r="AE3" s="194"/>
      <c r="AF3" s="179"/>
      <c r="AG3" s="179"/>
      <c r="AH3" s="179"/>
      <c r="AI3" s="194"/>
      <c r="AJ3" s="194"/>
      <c r="AK3" s="194"/>
      <c r="AL3" s="194"/>
      <c r="AM3" s="194"/>
      <c r="AN3" s="194"/>
      <c r="AO3" s="194"/>
    </row>
    <row r="4" spans="12:41" ht="14.25">
      <c r="L4" s="194"/>
      <c r="M4" s="194"/>
      <c r="N4" s="194"/>
      <c r="O4" s="194" t="s">
        <v>35</v>
      </c>
      <c r="P4" s="194">
        <v>2010</v>
      </c>
      <c r="Q4" s="195">
        <v>25.67394</v>
      </c>
      <c r="R4" s="195">
        <v>38.562138</v>
      </c>
      <c r="S4" s="195">
        <v>28.312339</v>
      </c>
      <c r="T4" s="195">
        <v>28.687036</v>
      </c>
      <c r="U4" s="195">
        <v>22.163762</v>
      </c>
      <c r="V4" s="195">
        <v>15.685329</v>
      </c>
      <c r="W4" s="195">
        <v>17.30459</v>
      </c>
      <c r="X4" s="195">
        <v>20.033513</v>
      </c>
      <c r="Y4" s="195">
        <v>21.60666</v>
      </c>
      <c r="Z4" s="195">
        <v>24.549099</v>
      </c>
      <c r="AA4" s="195">
        <v>21.493321</v>
      </c>
      <c r="AB4" s="195">
        <v>26.852728</v>
      </c>
      <c r="AC4" s="195">
        <f>SUM(Q4:AB4)</f>
        <v>290.92445499999997</v>
      </c>
      <c r="AD4" s="194"/>
      <c r="AE4" s="194"/>
      <c r="AF4" s="179"/>
      <c r="AG4" s="179"/>
      <c r="AH4" s="179"/>
      <c r="AI4" s="194"/>
      <c r="AJ4" s="194"/>
      <c r="AK4" s="194"/>
      <c r="AL4" s="194"/>
      <c r="AM4" s="194"/>
      <c r="AN4" s="194"/>
      <c r="AO4" s="194"/>
    </row>
    <row r="5" spans="12:41" ht="14.25">
      <c r="L5" s="194"/>
      <c r="M5" s="194"/>
      <c r="N5" s="194"/>
      <c r="O5" s="194" t="s">
        <v>35</v>
      </c>
      <c r="P5" s="194">
        <v>2011</v>
      </c>
      <c r="Q5" s="195">
        <v>15.910937</v>
      </c>
      <c r="R5" s="195">
        <v>16.168987</v>
      </c>
      <c r="S5" s="195">
        <v>16.314374</v>
      </c>
      <c r="T5" s="195">
        <v>10.845896</v>
      </c>
      <c r="U5" s="195">
        <v>12.835717</v>
      </c>
      <c r="V5" s="195">
        <v>12.552058</v>
      </c>
      <c r="W5" s="195">
        <v>12.015444</v>
      </c>
      <c r="X5" s="195">
        <v>20.755624</v>
      </c>
      <c r="Y5" s="195">
        <v>19.939882</v>
      </c>
      <c r="Z5" s="195">
        <v>23.160742</v>
      </c>
      <c r="AA5" s="195">
        <v>21.4892</v>
      </c>
      <c r="AB5" s="195">
        <v>28.1659</v>
      </c>
      <c r="AC5" s="195">
        <f>SUM(Q5:AB5)</f>
        <v>210.154761</v>
      </c>
      <c r="AD5" s="194"/>
      <c r="AE5" s="194"/>
      <c r="AF5" s="179"/>
      <c r="AG5" s="179"/>
      <c r="AH5" s="179"/>
      <c r="AI5" s="194"/>
      <c r="AJ5" s="194"/>
      <c r="AK5" s="194"/>
      <c r="AL5" s="194"/>
      <c r="AM5" s="194"/>
      <c r="AN5" s="194"/>
      <c r="AO5" s="194"/>
    </row>
    <row r="6" spans="12:41" ht="14.25">
      <c r="L6" s="194"/>
      <c r="M6" s="194"/>
      <c r="N6" s="194"/>
      <c r="O6" s="194" t="s">
        <v>35</v>
      </c>
      <c r="P6" s="194">
        <v>2012</v>
      </c>
      <c r="Q6" s="195">
        <v>27.922406</v>
      </c>
      <c r="R6" s="195">
        <v>22.511683</v>
      </c>
      <c r="S6" s="195">
        <v>23.087792</v>
      </c>
      <c r="T6" s="195">
        <v>22.876887</v>
      </c>
      <c r="U6" s="195">
        <v>16.567141</v>
      </c>
      <c r="V6" s="195">
        <v>17.291431</v>
      </c>
      <c r="W6" s="195">
        <v>14.09379</v>
      </c>
      <c r="X6" s="195">
        <v>15.041493</v>
      </c>
      <c r="Y6" s="195">
        <v>21.967481</v>
      </c>
      <c r="Z6" s="195">
        <v>20.837553</v>
      </c>
      <c r="AA6" s="195">
        <v>37.561832</v>
      </c>
      <c r="AB6" s="195">
        <v>50.934058</v>
      </c>
      <c r="AC6" s="195">
        <f>SUM(Q6:AB6)</f>
        <v>290.693547</v>
      </c>
      <c r="AD6" s="194"/>
      <c r="AE6" s="195"/>
      <c r="AF6" s="179"/>
      <c r="AG6" s="179"/>
      <c r="AH6" s="179"/>
      <c r="AI6" s="194"/>
      <c r="AJ6" s="194"/>
      <c r="AK6" s="194"/>
      <c r="AL6" s="194"/>
      <c r="AM6" s="194"/>
      <c r="AN6" s="194"/>
      <c r="AO6" s="194"/>
    </row>
    <row r="7" spans="12:41" ht="14.25">
      <c r="L7" s="194"/>
      <c r="M7" s="194"/>
      <c r="N7" s="194"/>
      <c r="O7" s="194" t="s">
        <v>35</v>
      </c>
      <c r="P7" s="194">
        <v>2013</v>
      </c>
      <c r="Q7" s="195">
        <v>40.639736</v>
      </c>
      <c r="R7" s="195">
        <v>40.413071</v>
      </c>
      <c r="S7" s="195">
        <v>50.77156</v>
      </c>
      <c r="T7" s="2">
        <v>25.887282</v>
      </c>
      <c r="U7" s="2">
        <v>36.721922</v>
      </c>
      <c r="V7" s="2">
        <v>38.455431</v>
      </c>
      <c r="W7" s="195"/>
      <c r="X7" s="195"/>
      <c r="Y7" s="195"/>
      <c r="Z7" s="195"/>
      <c r="AA7" s="195"/>
      <c r="AB7" s="195"/>
      <c r="AC7" s="195"/>
      <c r="AD7" s="194"/>
      <c r="AE7" s="195"/>
      <c r="AF7" s="179"/>
      <c r="AG7" s="179"/>
      <c r="AH7" s="179"/>
      <c r="AI7" s="194"/>
      <c r="AJ7" s="194"/>
      <c r="AK7" s="194"/>
      <c r="AL7" s="194"/>
      <c r="AM7" s="194"/>
      <c r="AN7" s="194"/>
      <c r="AO7" s="194"/>
    </row>
    <row r="8" spans="12:41" ht="14.25">
      <c r="L8" s="194"/>
      <c r="M8" s="194"/>
      <c r="N8" s="194"/>
      <c r="O8" s="194" t="s">
        <v>36</v>
      </c>
      <c r="P8" s="194">
        <v>2010</v>
      </c>
      <c r="Q8" s="195">
        <v>17.28542</v>
      </c>
      <c r="R8" s="195">
        <v>27.124827</v>
      </c>
      <c r="S8" s="195">
        <v>20.128148</v>
      </c>
      <c r="T8" s="195">
        <v>20.906231</v>
      </c>
      <c r="U8" s="195">
        <v>19.349125</v>
      </c>
      <c r="V8" s="195">
        <v>14.827993</v>
      </c>
      <c r="W8" s="195">
        <v>15.793384</v>
      </c>
      <c r="X8" s="195">
        <v>18.296516</v>
      </c>
      <c r="Y8" s="195">
        <v>19.218446</v>
      </c>
      <c r="Z8" s="195">
        <v>22.559501</v>
      </c>
      <c r="AA8" s="195">
        <v>20.188305</v>
      </c>
      <c r="AB8" s="195">
        <v>27.577481</v>
      </c>
      <c r="AC8" s="194"/>
      <c r="AD8" s="194"/>
      <c r="AE8" s="196"/>
      <c r="AF8" s="179"/>
      <c r="AG8" s="179"/>
      <c r="AH8" s="179"/>
      <c r="AI8" s="194"/>
      <c r="AJ8" s="194"/>
      <c r="AK8" s="194"/>
      <c r="AL8" s="194"/>
      <c r="AM8" s="194"/>
      <c r="AN8" s="194"/>
      <c r="AO8" s="194"/>
    </row>
    <row r="9" spans="12:41" ht="14.25">
      <c r="L9" s="194"/>
      <c r="N9" s="194"/>
      <c r="O9" s="194" t="s">
        <v>36</v>
      </c>
      <c r="P9" s="194">
        <v>2011</v>
      </c>
      <c r="Q9" s="195">
        <v>15.71898</v>
      </c>
      <c r="R9" s="195">
        <v>15.385627</v>
      </c>
      <c r="S9" s="195">
        <v>18.298686</v>
      </c>
      <c r="T9" s="195">
        <v>13.754424</v>
      </c>
      <c r="U9" s="195">
        <v>16.755897</v>
      </c>
      <c r="V9" s="195">
        <v>16.371628</v>
      </c>
      <c r="W9" s="195">
        <v>15.090611</v>
      </c>
      <c r="X9" s="195">
        <v>25.247621</v>
      </c>
      <c r="Y9" s="195">
        <v>22.260161</v>
      </c>
      <c r="Z9" s="195">
        <v>27.14351</v>
      </c>
      <c r="AA9" s="195">
        <v>25.8135</v>
      </c>
      <c r="AB9" s="195">
        <v>33.401199999999996</v>
      </c>
      <c r="AC9" s="194"/>
      <c r="AD9" s="194"/>
      <c r="AE9" s="197"/>
      <c r="AF9" s="179"/>
      <c r="AG9" s="179"/>
      <c r="AH9" s="179"/>
      <c r="AI9" s="194"/>
      <c r="AJ9" s="194"/>
      <c r="AK9" s="194"/>
      <c r="AL9" s="194"/>
      <c r="AM9" s="194"/>
      <c r="AN9" s="194"/>
      <c r="AO9" s="194"/>
    </row>
    <row r="10" spans="12:41" ht="14.25">
      <c r="L10" s="194"/>
      <c r="N10" s="194"/>
      <c r="O10" s="194" t="s">
        <v>36</v>
      </c>
      <c r="P10" s="194">
        <v>2012</v>
      </c>
      <c r="Q10" s="195">
        <v>35.230023</v>
      </c>
      <c r="R10" s="195">
        <v>25.563029</v>
      </c>
      <c r="S10" s="195">
        <v>26.971621</v>
      </c>
      <c r="T10" s="195">
        <v>27.916299</v>
      </c>
      <c r="U10" s="195">
        <v>21.710452</v>
      </c>
      <c r="V10" s="195">
        <v>22.168013</v>
      </c>
      <c r="W10" s="195">
        <v>18.036404</v>
      </c>
      <c r="X10" s="195">
        <v>18.46122</v>
      </c>
      <c r="Y10" s="195">
        <v>24.518344</v>
      </c>
      <c r="Z10" s="195">
        <v>25.425734</v>
      </c>
      <c r="AA10" s="195">
        <v>37.3045</v>
      </c>
      <c r="AB10" s="195">
        <v>46.622043</v>
      </c>
      <c r="AC10" s="195">
        <f>SUM(Q10:AB10)</f>
        <v>329.927682</v>
      </c>
      <c r="AD10" s="194"/>
      <c r="AE10" s="194"/>
      <c r="AF10" s="179"/>
      <c r="AG10" s="179"/>
      <c r="AH10" s="179"/>
      <c r="AI10" s="194"/>
      <c r="AJ10" s="194"/>
      <c r="AK10" s="194"/>
      <c r="AL10" s="194"/>
      <c r="AM10" s="194"/>
      <c r="AN10" s="194"/>
      <c r="AO10" s="194"/>
    </row>
    <row r="11" spans="12:41" ht="14.25">
      <c r="L11" s="194"/>
      <c r="N11" s="194"/>
      <c r="O11" s="194" t="s">
        <v>36</v>
      </c>
      <c r="P11" s="194">
        <v>2013</v>
      </c>
      <c r="Q11" s="195">
        <v>41.611787</v>
      </c>
      <c r="R11" s="195">
        <v>40.070729</v>
      </c>
      <c r="S11" s="195">
        <v>44.123027</v>
      </c>
      <c r="T11" s="2">
        <v>27.984159</v>
      </c>
      <c r="U11" s="2">
        <v>35.645103</v>
      </c>
      <c r="V11" s="2">
        <v>32.025402</v>
      </c>
      <c r="W11" s="195"/>
      <c r="X11" s="195"/>
      <c r="Y11" s="195"/>
      <c r="Z11" s="195"/>
      <c r="AA11" s="195"/>
      <c r="AB11" s="195"/>
      <c r="AC11" s="195"/>
      <c r="AD11" s="194"/>
      <c r="AE11" s="194"/>
      <c r="AF11" s="179"/>
      <c r="AG11" s="179"/>
      <c r="AH11" s="179"/>
      <c r="AI11" s="194"/>
      <c r="AJ11" s="194"/>
      <c r="AK11" s="194"/>
      <c r="AL11" s="194"/>
      <c r="AM11" s="194"/>
      <c r="AN11" s="194"/>
      <c r="AO11" s="194"/>
    </row>
    <row r="12" spans="12:41" ht="14.25">
      <c r="L12" s="194"/>
      <c r="N12" s="194"/>
      <c r="O12" s="194"/>
      <c r="P12" s="194"/>
      <c r="Q12" s="195"/>
      <c r="R12" s="195"/>
      <c r="S12" s="195"/>
      <c r="T12" s="195"/>
      <c r="U12" s="195"/>
      <c r="V12" s="196"/>
      <c r="W12" s="195"/>
      <c r="X12" s="195"/>
      <c r="Y12" s="195"/>
      <c r="Z12" s="195"/>
      <c r="AA12" s="195"/>
      <c r="AB12" s="195"/>
      <c r="AC12" s="194"/>
      <c r="AD12" s="194"/>
      <c r="AE12" s="194"/>
      <c r="AF12" s="179"/>
      <c r="AG12" s="179"/>
      <c r="AH12" s="179"/>
      <c r="AI12" s="194"/>
      <c r="AJ12" s="194"/>
      <c r="AK12" s="194"/>
      <c r="AL12" s="194"/>
      <c r="AM12" s="194"/>
      <c r="AN12" s="194"/>
      <c r="AO12" s="194"/>
    </row>
    <row r="13" spans="12:41" ht="14.25">
      <c r="L13" s="194"/>
      <c r="N13" s="194"/>
      <c r="O13" s="194"/>
      <c r="P13" s="194"/>
      <c r="Q13" s="194" t="s">
        <v>33</v>
      </c>
      <c r="R13" s="194"/>
      <c r="S13" s="194"/>
      <c r="T13" s="194"/>
      <c r="U13" s="194"/>
      <c r="V13" s="197"/>
      <c r="W13" s="194"/>
      <c r="X13" s="194"/>
      <c r="Y13" s="194"/>
      <c r="Z13" s="194"/>
      <c r="AA13" s="194"/>
      <c r="AB13" s="194"/>
      <c r="AC13" s="194"/>
      <c r="AD13" s="194"/>
      <c r="AE13" s="194"/>
      <c r="AF13" s="179"/>
      <c r="AG13" s="179"/>
      <c r="AH13" s="179"/>
      <c r="AI13" s="194"/>
      <c r="AJ13" s="194"/>
      <c r="AK13" s="194"/>
      <c r="AL13" s="194"/>
      <c r="AM13" s="194"/>
      <c r="AN13" s="194"/>
      <c r="AO13" s="194"/>
    </row>
    <row r="14" spans="12:41" ht="14.25">
      <c r="L14" s="194"/>
      <c r="N14" s="194"/>
      <c r="O14" s="194"/>
      <c r="P14" s="194"/>
      <c r="Q14" s="194" t="s">
        <v>13</v>
      </c>
      <c r="R14" s="194"/>
      <c r="S14" s="194"/>
      <c r="T14" s="194"/>
      <c r="U14" s="194"/>
      <c r="V14" s="194"/>
      <c r="W14" s="194"/>
      <c r="X14" s="194"/>
      <c r="Y14" s="194"/>
      <c r="Z14" s="194"/>
      <c r="AA14" s="194"/>
      <c r="AB14" s="194"/>
      <c r="AC14" s="194"/>
      <c r="AD14" s="195"/>
      <c r="AE14" s="194"/>
      <c r="AF14" s="179"/>
      <c r="AG14" s="179"/>
      <c r="AH14" s="179"/>
      <c r="AI14" s="194"/>
      <c r="AJ14" s="194"/>
      <c r="AK14" s="194"/>
      <c r="AL14" s="194"/>
      <c r="AM14" s="194"/>
      <c r="AN14" s="194"/>
      <c r="AO14" s="194"/>
    </row>
    <row r="15" spans="12:41" ht="14.25">
      <c r="L15" s="194"/>
      <c r="N15" s="2"/>
      <c r="O15" s="2"/>
      <c r="P15" s="194"/>
      <c r="Q15" s="194" t="s">
        <v>19</v>
      </c>
      <c r="R15" s="194" t="s">
        <v>20</v>
      </c>
      <c r="S15" s="194" t="s">
        <v>21</v>
      </c>
      <c r="T15" s="194" t="s">
        <v>22</v>
      </c>
      <c r="U15" s="194" t="s">
        <v>23</v>
      </c>
      <c r="V15" s="194" t="s">
        <v>24</v>
      </c>
      <c r="W15" s="194" t="s">
        <v>25</v>
      </c>
      <c r="X15" s="194" t="s">
        <v>26</v>
      </c>
      <c r="Y15" s="194" t="s">
        <v>27</v>
      </c>
      <c r="Z15" s="194" t="s">
        <v>28</v>
      </c>
      <c r="AA15" s="194" t="s">
        <v>29</v>
      </c>
      <c r="AB15" s="194" t="s">
        <v>30</v>
      </c>
      <c r="AC15" s="194"/>
      <c r="AD15" s="195"/>
      <c r="AE15" s="194"/>
      <c r="AF15" s="179"/>
      <c r="AG15" s="179"/>
      <c r="AH15" s="179"/>
      <c r="AI15" s="194"/>
      <c r="AJ15" s="194"/>
      <c r="AK15" s="194"/>
      <c r="AL15" s="194"/>
      <c r="AM15" s="194"/>
      <c r="AN15" s="194"/>
      <c r="AO15" s="194"/>
    </row>
    <row r="16" spans="12:41" ht="14.25">
      <c r="L16" s="194"/>
      <c r="N16" s="2"/>
      <c r="O16" s="2"/>
      <c r="P16" s="194">
        <v>2010</v>
      </c>
      <c r="Q16" s="196">
        <v>0.6732671339108839</v>
      </c>
      <c r="R16" s="196">
        <v>0.7034056825376228</v>
      </c>
      <c r="S16" s="196">
        <v>0.7109320074190973</v>
      </c>
      <c r="T16" s="196">
        <v>0.728769294952605</v>
      </c>
      <c r="U16" s="196">
        <v>0.8730072539129414</v>
      </c>
      <c r="V16" s="196">
        <v>0.9453415353927227</v>
      </c>
      <c r="W16" s="196">
        <v>0.9126702221780463</v>
      </c>
      <c r="X16" s="196">
        <v>0.9132954365018258</v>
      </c>
      <c r="Y16" s="196">
        <v>0.8894686175466268</v>
      </c>
      <c r="Z16" s="196">
        <v>0.9189543371836173</v>
      </c>
      <c r="AA16" s="196">
        <v>0.9392827195015604</v>
      </c>
      <c r="AB16" s="196">
        <v>1.0269899207261177</v>
      </c>
      <c r="AC16" s="194"/>
      <c r="AD16" s="196"/>
      <c r="AE16" s="194"/>
      <c r="AF16" s="179"/>
      <c r="AG16" s="179"/>
      <c r="AH16" s="179"/>
      <c r="AI16" s="194"/>
      <c r="AJ16" s="194"/>
      <c r="AK16" s="194"/>
      <c r="AL16" s="194"/>
      <c r="AM16" s="194"/>
      <c r="AN16" s="194"/>
      <c r="AO16" s="194"/>
    </row>
    <row r="17" spans="12:41" s="77" customFormat="1" ht="14.25">
      <c r="L17" s="194"/>
      <c r="N17" s="4"/>
      <c r="O17" s="4"/>
      <c r="P17" s="194">
        <v>2011</v>
      </c>
      <c r="Q17" s="196">
        <v>0.987935531389509</v>
      </c>
      <c r="R17" s="196">
        <v>0.9515516958483545</v>
      </c>
      <c r="S17" s="196">
        <v>1.1216296745434424</v>
      </c>
      <c r="T17" s="196">
        <v>1.2681685312121747</v>
      </c>
      <c r="U17" s="196">
        <v>1.3054118441533107</v>
      </c>
      <c r="V17" s="196">
        <v>1.304298307098326</v>
      </c>
      <c r="W17" s="196">
        <v>1.2559345289279364</v>
      </c>
      <c r="X17" s="196">
        <v>1.216423124643229</v>
      </c>
      <c r="Y17" s="196">
        <v>1.1163637277291811</v>
      </c>
      <c r="Z17" s="196">
        <v>1.1719620209058932</v>
      </c>
      <c r="AA17" s="196">
        <v>1.2012313161960426</v>
      </c>
      <c r="AB17" s="196">
        <v>1.185873698337351</v>
      </c>
      <c r="AC17" s="194"/>
      <c r="AD17" s="197"/>
      <c r="AE17" s="194"/>
      <c r="AF17" s="281"/>
      <c r="AG17" s="281"/>
      <c r="AH17" s="179"/>
      <c r="AI17" s="194"/>
      <c r="AJ17" s="194"/>
      <c r="AK17" s="194"/>
      <c r="AL17" s="194"/>
      <c r="AM17" s="194"/>
      <c r="AN17" s="194"/>
      <c r="AO17" s="194"/>
    </row>
    <row r="18" spans="12:41" ht="14.25">
      <c r="L18" s="194"/>
      <c r="N18" s="1"/>
      <c r="O18" s="1"/>
      <c r="P18" s="194">
        <v>2012</v>
      </c>
      <c r="Q18" s="196">
        <v>1.261711580298632</v>
      </c>
      <c r="R18" s="196">
        <v>1.1355449967912217</v>
      </c>
      <c r="S18" s="196">
        <v>1.168220027276753</v>
      </c>
      <c r="T18" s="196">
        <v>1.220283992310667</v>
      </c>
      <c r="U18" s="196">
        <v>1.3104525397592741</v>
      </c>
      <c r="V18" s="196">
        <v>1.2820230436682771</v>
      </c>
      <c r="W18" s="196">
        <v>1.2797412193597322</v>
      </c>
      <c r="X18" s="196">
        <v>1.2273528964179288</v>
      </c>
      <c r="Y18" s="196">
        <v>1.1161199593162274</v>
      </c>
      <c r="Z18" s="196">
        <v>1.2201880902234536</v>
      </c>
      <c r="AA18" s="196">
        <v>0.9931491094470577</v>
      </c>
      <c r="AB18" s="196">
        <v>0.9153412241372952</v>
      </c>
      <c r="AC18" s="194"/>
      <c r="AD18" s="194"/>
      <c r="AE18" s="194"/>
      <c r="AF18" s="179"/>
      <c r="AG18" s="179"/>
      <c r="AH18" s="179"/>
      <c r="AI18" s="194"/>
      <c r="AJ18" s="194"/>
      <c r="AK18" s="194"/>
      <c r="AL18" s="194"/>
      <c r="AM18" s="194"/>
      <c r="AN18" s="194"/>
      <c r="AO18" s="194"/>
    </row>
    <row r="19" spans="12:41" ht="14.25">
      <c r="L19" s="194"/>
      <c r="N19" s="194"/>
      <c r="O19" s="194"/>
      <c r="P19" s="194">
        <v>2013</v>
      </c>
      <c r="Q19" s="196">
        <v>1.0239187331335027</v>
      </c>
      <c r="R19" s="196">
        <v>0.9915289288458182</v>
      </c>
      <c r="S19" s="196">
        <v>0.8690500547944557</v>
      </c>
      <c r="T19" s="4">
        <v>1.0810002765064328</v>
      </c>
      <c r="U19" s="4">
        <v>0.9706763986917678</v>
      </c>
      <c r="V19" s="4">
        <v>0.8327926944831278</v>
      </c>
      <c r="W19" s="196"/>
      <c r="X19" s="196"/>
      <c r="Y19" s="196"/>
      <c r="Z19" s="196"/>
      <c r="AA19" s="196"/>
      <c r="AB19" s="196"/>
      <c r="AC19" s="195"/>
      <c r="AD19" s="194"/>
      <c r="AE19" s="194"/>
      <c r="AF19" s="179"/>
      <c r="AG19" s="179"/>
      <c r="AH19" s="179"/>
      <c r="AI19" s="194"/>
      <c r="AJ19" s="194"/>
      <c r="AK19" s="194"/>
      <c r="AL19" s="194"/>
      <c r="AM19" s="194"/>
      <c r="AN19" s="194"/>
      <c r="AO19" s="194"/>
    </row>
    <row r="20" spans="12:41" ht="14.25">
      <c r="L20" s="194"/>
      <c r="M20" s="194"/>
      <c r="N20" s="194"/>
      <c r="O20" s="194"/>
      <c r="P20" s="194"/>
      <c r="Q20" s="194"/>
      <c r="R20" s="194"/>
      <c r="S20" s="194"/>
      <c r="T20" s="194"/>
      <c r="U20" s="194"/>
      <c r="V20" s="194"/>
      <c r="W20" s="194"/>
      <c r="X20" s="194"/>
      <c r="Y20" s="194"/>
      <c r="Z20" s="194"/>
      <c r="AA20" s="194"/>
      <c r="AB20" s="194"/>
      <c r="AC20" s="194"/>
      <c r="AD20" s="194"/>
      <c r="AE20" s="194"/>
      <c r="AF20" s="179"/>
      <c r="AG20" s="179"/>
      <c r="AH20" s="179"/>
      <c r="AI20" s="194"/>
      <c r="AJ20" s="194"/>
      <c r="AK20" s="194"/>
      <c r="AL20" s="194"/>
      <c r="AM20" s="194"/>
      <c r="AN20" s="194"/>
      <c r="AO20" s="194"/>
    </row>
    <row r="21" spans="12:41" ht="14.25">
      <c r="L21" s="194"/>
      <c r="M21" s="194"/>
      <c r="N21" s="194"/>
      <c r="O21" s="194"/>
      <c r="P21" s="194"/>
      <c r="Q21" s="194" t="s">
        <v>13</v>
      </c>
      <c r="R21" s="194"/>
      <c r="S21" s="194"/>
      <c r="T21" s="194"/>
      <c r="U21" s="194"/>
      <c r="V21" s="194"/>
      <c r="W21" s="194"/>
      <c r="X21" s="194"/>
      <c r="Y21" s="194"/>
      <c r="Z21" s="194"/>
      <c r="AA21" s="194"/>
      <c r="AB21" s="194"/>
      <c r="AC21" s="194"/>
      <c r="AD21" s="194"/>
      <c r="AE21" s="194"/>
      <c r="AF21" s="179"/>
      <c r="AG21" s="179"/>
      <c r="AH21" s="179"/>
      <c r="AI21" s="194"/>
      <c r="AJ21" s="194"/>
      <c r="AK21" s="194"/>
      <c r="AL21" s="194"/>
      <c r="AM21" s="194"/>
      <c r="AN21" s="194"/>
      <c r="AO21" s="194"/>
    </row>
    <row r="22" spans="12:41" ht="14.25">
      <c r="L22" s="194"/>
      <c r="M22" s="194"/>
      <c r="N22" s="194"/>
      <c r="O22" s="194"/>
      <c r="P22" s="194"/>
      <c r="Q22" s="194" t="s">
        <v>19</v>
      </c>
      <c r="R22" s="194" t="s">
        <v>20</v>
      </c>
      <c r="S22" s="194" t="s">
        <v>21</v>
      </c>
      <c r="T22" s="194" t="s">
        <v>22</v>
      </c>
      <c r="U22" s="194" t="s">
        <v>23</v>
      </c>
      <c r="V22" s="194" t="s">
        <v>24</v>
      </c>
      <c r="W22" s="194" t="s">
        <v>25</v>
      </c>
      <c r="X22" s="194" t="s">
        <v>26</v>
      </c>
      <c r="Y22" s="194" t="s">
        <v>27</v>
      </c>
      <c r="Z22" s="194" t="s">
        <v>28</v>
      </c>
      <c r="AA22" s="194" t="s">
        <v>29</v>
      </c>
      <c r="AB22" s="194" t="s">
        <v>30</v>
      </c>
      <c r="AC22" s="194"/>
      <c r="AD22" s="194"/>
      <c r="AE22" s="194"/>
      <c r="AF22" s="179"/>
      <c r="AG22" s="179"/>
      <c r="AH22" s="179"/>
      <c r="AI22" s="194"/>
      <c r="AJ22" s="194"/>
      <c r="AK22" s="194"/>
      <c r="AL22" s="194"/>
      <c r="AM22" s="194"/>
      <c r="AN22" s="194"/>
      <c r="AO22" s="194"/>
    </row>
    <row r="23" spans="12:41" ht="14.25">
      <c r="L23" s="194"/>
      <c r="M23" s="194"/>
      <c r="N23" s="194"/>
      <c r="O23" s="194"/>
      <c r="P23" s="194">
        <v>2010</v>
      </c>
      <c r="Q23" s="197">
        <v>337.07792326382315</v>
      </c>
      <c r="R23" s="197">
        <v>374.6057302922364</v>
      </c>
      <c r="S23" s="197">
        <v>371.93118900137495</v>
      </c>
      <c r="T23" s="197">
        <v>379.41187033822524</v>
      </c>
      <c r="U23" s="197">
        <v>465.4961978589195</v>
      </c>
      <c r="V23" s="197">
        <v>507.3364417992125</v>
      </c>
      <c r="W23" s="197">
        <v>485.2850105365108</v>
      </c>
      <c r="X23" s="197">
        <v>465.1596317191099</v>
      </c>
      <c r="Y23" s="197">
        <v>439.33523426480537</v>
      </c>
      <c r="Z23" s="197">
        <v>444.8106573703581</v>
      </c>
      <c r="AA23" s="197">
        <v>453.0348412699926</v>
      </c>
      <c r="AB23" s="197">
        <v>487.59427456234613</v>
      </c>
      <c r="AC23" s="194"/>
      <c r="AD23" s="194"/>
      <c r="AE23" s="194"/>
      <c r="AF23" s="179"/>
      <c r="AG23" s="179"/>
      <c r="AH23" s="179"/>
      <c r="AI23" s="194"/>
      <c r="AJ23" s="194"/>
      <c r="AK23" s="194"/>
      <c r="AL23" s="194"/>
      <c r="AM23" s="194"/>
      <c r="AN23" s="194"/>
      <c r="AO23" s="194"/>
    </row>
    <row r="24" spans="12:41" ht="14.25">
      <c r="L24" s="194"/>
      <c r="M24" s="194"/>
      <c r="N24" s="194"/>
      <c r="O24" s="194"/>
      <c r="P24" s="194">
        <v>2011</v>
      </c>
      <c r="Q24" s="197">
        <v>483.5351664832813</v>
      </c>
      <c r="R24" s="197">
        <v>452.6436261981038</v>
      </c>
      <c r="S24" s="197">
        <v>537.9896733947621</v>
      </c>
      <c r="T24" s="197">
        <v>597.7131921309222</v>
      </c>
      <c r="U24" s="197">
        <v>610.580281865828</v>
      </c>
      <c r="V24" s="197">
        <v>612.2506683350252</v>
      </c>
      <c r="W24" s="197">
        <v>581.4223308218989</v>
      </c>
      <c r="X24" s="197">
        <v>567.8141503522129</v>
      </c>
      <c r="Y24" s="197">
        <v>539.9739714653276</v>
      </c>
      <c r="Z24" s="198">
        <v>599.7398445783817</v>
      </c>
      <c r="AA24" s="197">
        <v>610.7540504067159</v>
      </c>
      <c r="AB24" s="197">
        <v>613.2983005691277</v>
      </c>
      <c r="AC24" s="194"/>
      <c r="AD24" s="194"/>
      <c r="AE24" s="194"/>
      <c r="AF24" s="179"/>
      <c r="AG24" s="179"/>
      <c r="AH24" s="179"/>
      <c r="AI24" s="194"/>
      <c r="AJ24" s="194"/>
      <c r="AK24" s="194"/>
      <c r="AL24" s="194"/>
      <c r="AM24" s="194"/>
      <c r="AN24" s="194"/>
      <c r="AO24" s="194"/>
    </row>
    <row r="25" spans="12:41" ht="14.25">
      <c r="L25" s="194"/>
      <c r="M25" s="194"/>
      <c r="N25" s="194"/>
      <c r="O25" s="194"/>
      <c r="P25" s="194">
        <v>2012</v>
      </c>
      <c r="Q25" s="197">
        <v>632.5464836669162</v>
      </c>
      <c r="R25" s="197">
        <v>546.7535605050053</v>
      </c>
      <c r="S25" s="197">
        <v>567.0540012401358</v>
      </c>
      <c r="T25" s="197">
        <v>593.0580202629842</v>
      </c>
      <c r="U25" s="197">
        <v>651.4128529889375</v>
      </c>
      <c r="V25" s="197">
        <v>648.229311569991</v>
      </c>
      <c r="W25" s="197">
        <v>629.543098039633</v>
      </c>
      <c r="X25" s="197">
        <v>590.3444696480595</v>
      </c>
      <c r="Y25" s="197">
        <v>530.1234970764285</v>
      </c>
      <c r="Z25" s="197">
        <v>580.0286105686209</v>
      </c>
      <c r="AA25" s="197">
        <v>477.2776675269725</v>
      </c>
      <c r="AB25" s="197">
        <v>436.7367582726277</v>
      </c>
      <c r="AC25" s="194"/>
      <c r="AD25" s="194"/>
      <c r="AE25" s="194"/>
      <c r="AF25" s="179"/>
      <c r="AG25" s="179"/>
      <c r="AH25" s="179"/>
      <c r="AI25" s="194"/>
      <c r="AJ25" s="194"/>
      <c r="AK25" s="194"/>
      <c r="AL25" s="194"/>
      <c r="AM25" s="194"/>
      <c r="AN25" s="194"/>
      <c r="AO25" s="194"/>
    </row>
    <row r="26" spans="12:41" ht="14.25">
      <c r="L26" s="194"/>
      <c r="M26" s="194"/>
      <c r="N26" s="194"/>
      <c r="O26" s="194"/>
      <c r="P26" s="194">
        <v>2013</v>
      </c>
      <c r="Q26" s="197">
        <v>483.9756675902127</v>
      </c>
      <c r="R26" s="197">
        <v>468.3387742510338</v>
      </c>
      <c r="S26" s="197">
        <v>410.6087698892845</v>
      </c>
      <c r="T26" s="1">
        <v>510.3834705497472</v>
      </c>
      <c r="U26" s="1">
        <v>465.516987284598</v>
      </c>
      <c r="V26" s="1">
        <v>418.8031181286201</v>
      </c>
      <c r="W26" s="197"/>
      <c r="X26" s="197"/>
      <c r="Y26" s="197"/>
      <c r="Z26" s="197"/>
      <c r="AA26" s="197"/>
      <c r="AB26" s="197"/>
      <c r="AC26" s="194"/>
      <c r="AD26" s="194"/>
      <c r="AE26" s="194"/>
      <c r="AF26" s="179"/>
      <c r="AG26" s="179"/>
      <c r="AH26" s="179"/>
      <c r="AI26" s="194"/>
      <c r="AJ26" s="194"/>
      <c r="AK26" s="194"/>
      <c r="AL26" s="194"/>
      <c r="AM26" s="194"/>
      <c r="AN26" s="194"/>
      <c r="AO26" s="194"/>
    </row>
    <row r="27" spans="12:41" ht="14.25">
      <c r="L27" s="194"/>
      <c r="M27" s="194"/>
      <c r="N27" s="194"/>
      <c r="O27" s="194"/>
      <c r="P27" s="194"/>
      <c r="Q27" s="197"/>
      <c r="R27" s="197"/>
      <c r="S27" s="197"/>
      <c r="T27" s="197"/>
      <c r="U27" s="195"/>
      <c r="V27" s="195"/>
      <c r="W27" s="195"/>
      <c r="X27" s="195"/>
      <c r="Y27" s="195"/>
      <c r="Z27" s="195"/>
      <c r="AA27" s="195"/>
      <c r="AB27" s="195"/>
      <c r="AC27" s="194"/>
      <c r="AD27" s="194"/>
      <c r="AE27" s="194"/>
      <c r="AF27" s="179"/>
      <c r="AG27" s="179"/>
      <c r="AH27" s="179"/>
      <c r="AI27" s="194"/>
      <c r="AJ27" s="194"/>
      <c r="AK27" s="194"/>
      <c r="AL27" s="194"/>
      <c r="AM27" s="194"/>
      <c r="AN27" s="194"/>
      <c r="AO27" s="194"/>
    </row>
    <row r="28" spans="12:41" ht="14.25">
      <c r="L28" s="194"/>
      <c r="M28" s="194"/>
      <c r="N28" s="194"/>
      <c r="O28" s="194"/>
      <c r="P28" s="194"/>
      <c r="Q28" s="195"/>
      <c r="R28" s="195"/>
      <c r="S28" s="195"/>
      <c r="T28" s="195"/>
      <c r="U28" s="195"/>
      <c r="V28" s="195"/>
      <c r="W28" s="195"/>
      <c r="X28" s="195"/>
      <c r="Y28" s="195"/>
      <c r="Z28" s="195"/>
      <c r="AA28" s="195"/>
      <c r="AB28" s="195"/>
      <c r="AC28" s="194"/>
      <c r="AD28" s="194"/>
      <c r="AE28" s="194"/>
      <c r="AF28" s="179"/>
      <c r="AG28" s="179"/>
      <c r="AH28" s="179"/>
      <c r="AI28" s="194"/>
      <c r="AJ28" s="194"/>
      <c r="AK28" s="194"/>
      <c r="AL28" s="194"/>
      <c r="AM28" s="194"/>
      <c r="AN28" s="194"/>
      <c r="AO28" s="194"/>
    </row>
    <row r="29" spans="12:41" ht="14.25">
      <c r="L29" s="194"/>
      <c r="M29" s="194"/>
      <c r="N29" s="194"/>
      <c r="O29" s="194"/>
      <c r="P29" s="194"/>
      <c r="Q29" s="199"/>
      <c r="R29" s="199"/>
      <c r="S29" s="199"/>
      <c r="T29" s="199"/>
      <c r="U29" s="199"/>
      <c r="V29" s="199"/>
      <c r="W29" s="199"/>
      <c r="X29" s="199"/>
      <c r="Y29" s="199"/>
      <c r="Z29" s="199"/>
      <c r="AA29" s="199"/>
      <c r="AB29" s="199"/>
      <c r="AC29" s="194"/>
      <c r="AD29" s="194"/>
      <c r="AE29" s="194"/>
      <c r="AF29" s="179"/>
      <c r="AG29" s="179"/>
      <c r="AH29" s="179"/>
      <c r="AI29" s="194"/>
      <c r="AJ29" s="194"/>
      <c r="AK29" s="194"/>
      <c r="AL29" s="194"/>
      <c r="AM29" s="194"/>
      <c r="AN29" s="194"/>
      <c r="AO29" s="194"/>
    </row>
    <row r="30" spans="12:41" ht="14.25">
      <c r="L30" s="194"/>
      <c r="M30" s="194"/>
      <c r="N30" s="194"/>
      <c r="O30" s="194"/>
      <c r="P30" s="194"/>
      <c r="Q30" s="195"/>
      <c r="R30" s="195"/>
      <c r="S30" s="195"/>
      <c r="T30" s="195"/>
      <c r="U30" s="195"/>
      <c r="V30" s="195"/>
      <c r="W30" s="195"/>
      <c r="X30" s="195"/>
      <c r="Y30" s="195"/>
      <c r="Z30" s="195"/>
      <c r="AA30" s="195"/>
      <c r="AB30" s="195"/>
      <c r="AC30" s="194"/>
      <c r="AD30" s="194"/>
      <c r="AE30" s="194"/>
      <c r="AF30" s="179"/>
      <c r="AG30" s="179"/>
      <c r="AH30" s="179"/>
      <c r="AI30" s="194"/>
      <c r="AJ30" s="194"/>
      <c r="AK30" s="194"/>
      <c r="AL30" s="194"/>
      <c r="AM30" s="194"/>
      <c r="AN30" s="194"/>
      <c r="AO30" s="194"/>
    </row>
    <row r="31" spans="12:34" ht="14.25">
      <c r="L31" s="194"/>
      <c r="M31" s="194"/>
      <c r="N31" s="194"/>
      <c r="O31" s="194"/>
      <c r="P31" s="194"/>
      <c r="Q31" s="195"/>
      <c r="R31" s="195"/>
      <c r="S31" s="195"/>
      <c r="T31" s="195"/>
      <c r="U31" s="195"/>
      <c r="V31" s="195"/>
      <c r="W31" s="195"/>
      <c r="X31" s="195"/>
      <c r="Y31" s="195"/>
      <c r="Z31" s="195"/>
      <c r="AA31" s="195"/>
      <c r="AB31" s="195"/>
      <c r="AC31" s="194"/>
      <c r="AD31" s="194"/>
      <c r="AE31" s="194"/>
      <c r="AF31" s="179"/>
      <c r="AG31" s="179"/>
      <c r="AH31" s="179"/>
    </row>
    <row r="32" spans="12:34" ht="14.25">
      <c r="L32" s="194"/>
      <c r="M32" s="194"/>
      <c r="N32" s="194"/>
      <c r="O32" s="194"/>
      <c r="P32" s="194"/>
      <c r="Q32" s="194"/>
      <c r="R32" s="194"/>
      <c r="S32" s="194"/>
      <c r="T32" s="194"/>
      <c r="U32" s="196"/>
      <c r="V32" s="194"/>
      <c r="W32" s="194"/>
      <c r="X32" s="194"/>
      <c r="Y32" s="194"/>
      <c r="Z32" s="194"/>
      <c r="AA32" s="194"/>
      <c r="AB32" s="194"/>
      <c r="AC32" s="194"/>
      <c r="AD32" s="194"/>
      <c r="AE32" s="194"/>
      <c r="AF32" s="179"/>
      <c r="AG32" s="179"/>
      <c r="AH32" s="179"/>
    </row>
    <row r="33" spans="15:31" ht="14.25">
      <c r="O33" s="194"/>
      <c r="P33" s="194"/>
      <c r="Q33" s="194"/>
      <c r="R33" s="194"/>
      <c r="S33" s="194"/>
      <c r="T33" s="194"/>
      <c r="U33" s="197"/>
      <c r="V33" s="194"/>
      <c r="W33" s="194"/>
      <c r="X33" s="194"/>
      <c r="Y33" s="194"/>
      <c r="Z33" s="194"/>
      <c r="AA33" s="194"/>
      <c r="AB33" s="194"/>
      <c r="AC33" s="194"/>
      <c r="AD33" s="194"/>
      <c r="AE33" s="194"/>
    </row>
    <row r="34" spans="15:34" s="77" customFormat="1" ht="14.25">
      <c r="O34" s="194"/>
      <c r="P34" s="194"/>
      <c r="Q34" s="194"/>
      <c r="R34" s="194"/>
      <c r="S34" s="194"/>
      <c r="T34" s="194"/>
      <c r="U34" s="194"/>
      <c r="V34" s="194"/>
      <c r="W34" s="194"/>
      <c r="X34" s="194"/>
      <c r="Y34" s="194"/>
      <c r="Z34" s="194"/>
      <c r="AA34" s="194"/>
      <c r="AB34" s="194"/>
      <c r="AC34" s="194"/>
      <c r="AD34" s="283"/>
      <c r="AE34" s="283"/>
      <c r="AF34" s="141"/>
      <c r="AG34" s="141"/>
      <c r="AH34" s="140"/>
    </row>
    <row r="35" spans="15:34" ht="14.25">
      <c r="O35" s="194"/>
      <c r="P35" s="194"/>
      <c r="Q35" s="194"/>
      <c r="R35" s="194"/>
      <c r="S35" s="194"/>
      <c r="T35" s="194"/>
      <c r="U35" s="194"/>
      <c r="V35" s="194"/>
      <c r="W35" s="194"/>
      <c r="X35" s="194"/>
      <c r="Y35" s="194"/>
      <c r="Z35" s="194"/>
      <c r="AA35" s="194"/>
      <c r="AB35" s="194"/>
      <c r="AC35" s="194"/>
      <c r="AD35" s="200"/>
      <c r="AE35" s="200"/>
      <c r="AF35" s="140"/>
      <c r="AG35" s="140"/>
      <c r="AH35" s="140"/>
    </row>
    <row r="36" spans="15:34" ht="14.25">
      <c r="O36" s="194"/>
      <c r="P36" s="194"/>
      <c r="Q36" s="194"/>
      <c r="R36" s="194"/>
      <c r="S36" s="194"/>
      <c r="T36" s="194"/>
      <c r="U36" s="194"/>
      <c r="V36" s="194"/>
      <c r="W36" s="194"/>
      <c r="X36" s="194"/>
      <c r="Y36" s="194"/>
      <c r="Z36" s="194"/>
      <c r="AA36" s="194"/>
      <c r="AB36" s="194"/>
      <c r="AC36" s="283"/>
      <c r="AD36" s="200"/>
      <c r="AE36" s="200"/>
      <c r="AF36" s="140"/>
      <c r="AG36" s="140"/>
      <c r="AH36" s="140"/>
    </row>
    <row r="37" spans="15:34" ht="14.25">
      <c r="O37" s="194"/>
      <c r="P37" s="200"/>
      <c r="Q37" s="200"/>
      <c r="R37" s="200"/>
      <c r="S37" s="200"/>
      <c r="T37" s="200"/>
      <c r="U37" s="200"/>
      <c r="V37" s="200"/>
      <c r="W37" s="200"/>
      <c r="X37" s="200"/>
      <c r="Y37" s="200"/>
      <c r="Z37" s="200"/>
      <c r="AA37" s="200"/>
      <c r="AB37" s="200"/>
      <c r="AC37" s="200"/>
      <c r="AD37" s="200"/>
      <c r="AE37" s="200"/>
      <c r="AF37" s="140"/>
      <c r="AG37" s="140"/>
      <c r="AH37" s="140"/>
    </row>
    <row r="38" spans="15:34" ht="14.25">
      <c r="O38" s="194"/>
      <c r="P38" s="200"/>
      <c r="Q38" s="200"/>
      <c r="R38" s="200"/>
      <c r="S38" s="200"/>
      <c r="T38" s="200"/>
      <c r="U38" s="200"/>
      <c r="V38" s="200"/>
      <c r="W38" s="200"/>
      <c r="X38" s="200"/>
      <c r="Y38" s="200"/>
      <c r="Z38" s="200"/>
      <c r="AA38" s="200"/>
      <c r="AB38" s="200"/>
      <c r="AC38" s="200"/>
      <c r="AD38" s="200"/>
      <c r="AE38" s="200"/>
      <c r="AF38" s="140"/>
      <c r="AG38" s="140"/>
      <c r="AH38" s="140"/>
    </row>
    <row r="39" spans="15:34" ht="14.25">
      <c r="O39" s="194"/>
      <c r="P39" s="200"/>
      <c r="Q39" s="201"/>
      <c r="R39" s="201"/>
      <c r="S39" s="201"/>
      <c r="T39" s="201"/>
      <c r="U39" s="201"/>
      <c r="V39" s="201"/>
      <c r="W39" s="201"/>
      <c r="X39" s="201"/>
      <c r="Y39" s="201"/>
      <c r="Z39" s="201"/>
      <c r="AA39" s="201"/>
      <c r="AB39" s="201"/>
      <c r="AC39" s="200"/>
      <c r="AD39" s="200"/>
      <c r="AE39" s="200"/>
      <c r="AF39" s="140"/>
      <c r="AG39" s="140"/>
      <c r="AH39" s="140"/>
    </row>
    <row r="40" spans="15:34" ht="14.25">
      <c r="O40" s="194"/>
      <c r="P40" s="200"/>
      <c r="Q40" s="201"/>
      <c r="R40" s="201"/>
      <c r="S40" s="201"/>
      <c r="T40" s="201"/>
      <c r="U40" s="201"/>
      <c r="V40" s="201"/>
      <c r="W40" s="201"/>
      <c r="X40" s="201"/>
      <c r="Y40" s="201"/>
      <c r="Z40" s="201"/>
      <c r="AA40" s="201"/>
      <c r="AB40" s="201"/>
      <c r="AC40" s="200"/>
      <c r="AD40" s="200"/>
      <c r="AE40" s="200"/>
      <c r="AF40" s="140"/>
      <c r="AG40" s="140"/>
      <c r="AH40" s="140"/>
    </row>
    <row r="41" spans="15:34" ht="14.25">
      <c r="O41" s="194"/>
      <c r="P41" s="200"/>
      <c r="Q41" s="201"/>
      <c r="R41" s="201"/>
      <c r="S41" s="201"/>
      <c r="T41" s="201"/>
      <c r="U41" s="201"/>
      <c r="V41" s="201"/>
      <c r="W41" s="201"/>
      <c r="X41" s="201"/>
      <c r="Y41" s="201"/>
      <c r="Z41" s="201"/>
      <c r="AA41" s="201"/>
      <c r="AB41" s="201"/>
      <c r="AC41" s="200"/>
      <c r="AD41" s="200"/>
      <c r="AE41" s="200"/>
      <c r="AF41" s="140"/>
      <c r="AG41" s="140"/>
      <c r="AH41" s="140"/>
    </row>
    <row r="42" spans="15:34" ht="14.25">
      <c r="O42" s="194"/>
      <c r="P42" s="200"/>
      <c r="Q42" s="200"/>
      <c r="R42" s="200"/>
      <c r="S42" s="200"/>
      <c r="T42" s="200"/>
      <c r="U42" s="200"/>
      <c r="V42" s="200"/>
      <c r="W42" s="200"/>
      <c r="X42" s="200"/>
      <c r="Y42" s="200"/>
      <c r="Z42" s="200"/>
      <c r="AA42" s="200"/>
      <c r="AB42" s="200"/>
      <c r="AC42" s="200"/>
      <c r="AD42" s="200"/>
      <c r="AE42" s="200"/>
      <c r="AF42" s="140"/>
      <c r="AG42" s="140"/>
      <c r="AH42" s="140"/>
    </row>
    <row r="43" spans="15:34" ht="14.25">
      <c r="O43" s="194"/>
      <c r="P43" s="200"/>
      <c r="Q43" s="200"/>
      <c r="R43" s="200"/>
      <c r="S43" s="200"/>
      <c r="T43" s="200"/>
      <c r="U43" s="200"/>
      <c r="V43" s="200"/>
      <c r="W43" s="200"/>
      <c r="X43" s="200"/>
      <c r="Y43" s="200"/>
      <c r="Z43" s="200"/>
      <c r="AA43" s="200"/>
      <c r="AB43" s="200"/>
      <c r="AC43" s="200"/>
      <c r="AD43" s="200"/>
      <c r="AE43" s="200"/>
      <c r="AF43" s="140"/>
      <c r="AG43" s="140"/>
      <c r="AH43" s="140"/>
    </row>
    <row r="44" spans="15:34" ht="14.25">
      <c r="O44" s="194"/>
      <c r="P44" s="200"/>
      <c r="Q44" s="200"/>
      <c r="R44" s="200"/>
      <c r="S44" s="200"/>
      <c r="T44" s="200"/>
      <c r="U44" s="200"/>
      <c r="V44" s="200"/>
      <c r="W44" s="200"/>
      <c r="X44" s="200"/>
      <c r="Y44" s="200"/>
      <c r="Z44" s="200"/>
      <c r="AA44" s="200"/>
      <c r="AB44" s="200"/>
      <c r="AC44" s="200"/>
      <c r="AD44" s="200"/>
      <c r="AE44" s="200"/>
      <c r="AF44" s="140"/>
      <c r="AG44" s="140"/>
      <c r="AH44" s="140"/>
    </row>
    <row r="45" spans="15:34" ht="14.25">
      <c r="O45" s="194"/>
      <c r="P45" s="200"/>
      <c r="Q45" s="200"/>
      <c r="R45" s="200"/>
      <c r="S45" s="200"/>
      <c r="T45" s="200"/>
      <c r="U45" s="200"/>
      <c r="V45" s="200"/>
      <c r="W45" s="200"/>
      <c r="X45" s="200"/>
      <c r="Y45" s="200"/>
      <c r="Z45" s="200"/>
      <c r="AA45" s="200"/>
      <c r="AB45" s="200"/>
      <c r="AC45" s="200"/>
      <c r="AD45" s="200"/>
      <c r="AE45" s="200"/>
      <c r="AF45" s="140"/>
      <c r="AG45" s="140"/>
      <c r="AH45" s="140"/>
    </row>
    <row r="46" spans="15:34" ht="14.25">
      <c r="O46" s="194"/>
      <c r="P46" s="200"/>
      <c r="Q46" s="200"/>
      <c r="R46" s="200"/>
      <c r="S46" s="200"/>
      <c r="T46" s="200"/>
      <c r="U46" s="200"/>
      <c r="V46" s="200"/>
      <c r="W46" s="200"/>
      <c r="X46" s="200"/>
      <c r="Y46" s="200"/>
      <c r="Z46" s="200"/>
      <c r="AA46" s="200"/>
      <c r="AB46" s="200"/>
      <c r="AC46" s="200"/>
      <c r="AD46" s="200"/>
      <c r="AE46" s="200"/>
      <c r="AF46" s="140"/>
      <c r="AG46" s="140"/>
      <c r="AH46" s="140"/>
    </row>
    <row r="47" spans="15:34" ht="14.25">
      <c r="O47" s="194"/>
      <c r="P47" s="200"/>
      <c r="Q47" s="200"/>
      <c r="R47" s="200"/>
      <c r="S47" s="200"/>
      <c r="T47" s="200"/>
      <c r="U47" s="200"/>
      <c r="V47" s="200"/>
      <c r="W47" s="200"/>
      <c r="X47" s="200"/>
      <c r="Y47" s="200"/>
      <c r="Z47" s="200"/>
      <c r="AA47" s="200"/>
      <c r="AB47" s="200"/>
      <c r="AC47" s="200"/>
      <c r="AD47" s="200"/>
      <c r="AE47" s="200"/>
      <c r="AF47" s="140"/>
      <c r="AG47" s="140"/>
      <c r="AH47" s="140"/>
    </row>
    <row r="48" spans="15:34" ht="14.25">
      <c r="O48" s="194"/>
      <c r="P48" s="200"/>
      <c r="Q48" s="200"/>
      <c r="R48" s="200"/>
      <c r="S48" s="200"/>
      <c r="T48" s="200"/>
      <c r="U48" s="200"/>
      <c r="V48" s="200"/>
      <c r="W48" s="200"/>
      <c r="X48" s="200"/>
      <c r="Y48" s="200"/>
      <c r="Z48" s="200"/>
      <c r="AA48" s="200"/>
      <c r="AB48" s="200"/>
      <c r="AC48" s="200"/>
      <c r="AD48" s="200"/>
      <c r="AE48" s="200"/>
      <c r="AF48" s="140"/>
      <c r="AG48" s="140"/>
      <c r="AH48" s="140"/>
    </row>
    <row r="49" spans="15:34" ht="14.25">
      <c r="O49" s="194"/>
      <c r="P49" s="200"/>
      <c r="Q49" s="201"/>
      <c r="R49" s="201"/>
      <c r="S49" s="201"/>
      <c r="T49" s="201"/>
      <c r="U49" s="201"/>
      <c r="V49" s="201"/>
      <c r="W49" s="201"/>
      <c r="X49" s="201"/>
      <c r="Y49" s="201"/>
      <c r="Z49" s="201"/>
      <c r="AA49" s="201"/>
      <c r="AB49" s="201"/>
      <c r="AC49" s="200"/>
      <c r="AD49" s="200"/>
      <c r="AE49" s="200"/>
      <c r="AF49" s="140"/>
      <c r="AG49" s="140"/>
      <c r="AH49" s="140"/>
    </row>
    <row r="50" spans="15:34" ht="14.25">
      <c r="O50" s="194"/>
      <c r="P50" s="200"/>
      <c r="Q50" s="201"/>
      <c r="R50" s="201"/>
      <c r="S50" s="201"/>
      <c r="T50" s="201"/>
      <c r="U50" s="201"/>
      <c r="V50" s="201"/>
      <c r="W50" s="201"/>
      <c r="X50" s="201"/>
      <c r="Y50" s="201"/>
      <c r="Z50" s="201"/>
      <c r="AA50" s="201"/>
      <c r="AB50" s="201"/>
      <c r="AC50" s="200"/>
      <c r="AD50" s="200"/>
      <c r="AE50" s="200"/>
      <c r="AF50" s="140"/>
      <c r="AG50" s="140"/>
      <c r="AH50" s="140"/>
    </row>
    <row r="51" spans="15:34" s="77" customFormat="1" ht="14.25">
      <c r="O51" s="194"/>
      <c r="P51" s="200"/>
      <c r="Q51" s="201"/>
      <c r="R51" s="201"/>
      <c r="S51" s="201"/>
      <c r="T51" s="201"/>
      <c r="U51" s="201"/>
      <c r="V51" s="201"/>
      <c r="W51" s="201"/>
      <c r="X51" s="201"/>
      <c r="Y51" s="201"/>
      <c r="Z51" s="201"/>
      <c r="AA51" s="201"/>
      <c r="AB51" s="201"/>
      <c r="AC51" s="200"/>
      <c r="AD51" s="283"/>
      <c r="AE51" s="283"/>
      <c r="AF51" s="141"/>
      <c r="AG51" s="141"/>
      <c r="AH51" s="140"/>
    </row>
    <row r="52" spans="15:34" ht="14.25">
      <c r="O52" s="194"/>
      <c r="P52" s="200"/>
      <c r="Q52" s="201"/>
      <c r="R52" s="201"/>
      <c r="S52" s="201"/>
      <c r="T52" s="200"/>
      <c r="U52" s="200"/>
      <c r="V52" s="200"/>
      <c r="W52" s="200"/>
      <c r="X52" s="200"/>
      <c r="Y52" s="200"/>
      <c r="Z52" s="200"/>
      <c r="AA52" s="200"/>
      <c r="AB52" s="200"/>
      <c r="AC52" s="200"/>
      <c r="AD52" s="200"/>
      <c r="AE52" s="200"/>
      <c r="AF52" s="140"/>
      <c r="AG52" s="140"/>
      <c r="AH52" s="140"/>
    </row>
    <row r="53" spans="15:34" ht="14.25">
      <c r="O53" s="194"/>
      <c r="P53" s="200"/>
      <c r="Q53" s="200"/>
      <c r="R53" s="200"/>
      <c r="S53" s="200"/>
      <c r="T53" s="200"/>
      <c r="U53" s="200"/>
      <c r="V53" s="200"/>
      <c r="W53" s="200"/>
      <c r="X53" s="200"/>
      <c r="Y53" s="200"/>
      <c r="Z53" s="200"/>
      <c r="AA53" s="200"/>
      <c r="AB53" s="200"/>
      <c r="AC53" s="283"/>
      <c r="AD53" s="200"/>
      <c r="AE53" s="200"/>
      <c r="AF53" s="140"/>
      <c r="AG53" s="140"/>
      <c r="AH53" s="140"/>
    </row>
    <row r="54" spans="15:34" ht="14.25">
      <c r="O54" s="194"/>
      <c r="P54" s="200"/>
      <c r="Q54" s="401"/>
      <c r="R54" s="401"/>
      <c r="S54" s="401"/>
      <c r="T54" s="401"/>
      <c r="U54" s="401"/>
      <c r="V54" s="200"/>
      <c r="W54" s="200"/>
      <c r="X54" s="200"/>
      <c r="Y54" s="200"/>
      <c r="Z54" s="200"/>
      <c r="AA54" s="200"/>
      <c r="AB54" s="200"/>
      <c r="AC54" s="200"/>
      <c r="AD54" s="200"/>
      <c r="AE54" s="200"/>
      <c r="AF54" s="140"/>
      <c r="AG54" s="140"/>
      <c r="AH54" s="140"/>
    </row>
    <row r="55" spans="15:34" ht="14.25">
      <c r="O55" s="194"/>
      <c r="P55" s="200"/>
      <c r="Q55" s="401"/>
      <c r="R55" s="401"/>
      <c r="S55" s="401"/>
      <c r="T55" s="401"/>
      <c r="U55" s="401"/>
      <c r="V55" s="200"/>
      <c r="W55" s="200"/>
      <c r="X55" s="200"/>
      <c r="Y55" s="200"/>
      <c r="Z55" s="200"/>
      <c r="AA55" s="200"/>
      <c r="AB55" s="200"/>
      <c r="AC55" s="200"/>
      <c r="AD55" s="200"/>
      <c r="AE55" s="200"/>
      <c r="AF55" s="140"/>
      <c r="AG55" s="140"/>
      <c r="AH55" s="140"/>
    </row>
    <row r="56" spans="15:34" ht="14.25">
      <c r="O56" s="194"/>
      <c r="P56" s="200"/>
      <c r="Q56" s="401"/>
      <c r="R56" s="401"/>
      <c r="S56" s="401"/>
      <c r="T56" s="401"/>
      <c r="U56" s="401"/>
      <c r="V56" s="200"/>
      <c r="W56" s="200"/>
      <c r="X56" s="200"/>
      <c r="Y56" s="200"/>
      <c r="Z56" s="200"/>
      <c r="AA56" s="200"/>
      <c r="AB56" s="200"/>
      <c r="AC56" s="200"/>
      <c r="AD56" s="200"/>
      <c r="AE56" s="200"/>
      <c r="AF56" s="140"/>
      <c r="AG56" s="140"/>
      <c r="AH56" s="140"/>
    </row>
    <row r="57" spans="15:34" ht="15">
      <c r="O57" s="194"/>
      <c r="P57" s="200"/>
      <c r="Q57" s="200"/>
      <c r="R57" s="402"/>
      <c r="S57" s="402"/>
      <c r="T57" s="402"/>
      <c r="U57" s="402"/>
      <c r="V57" s="402"/>
      <c r="W57" s="200"/>
      <c r="X57" s="200"/>
      <c r="Y57" s="200"/>
      <c r="Z57" s="200"/>
      <c r="AA57" s="200"/>
      <c r="AB57" s="200"/>
      <c r="AC57" s="200"/>
      <c r="AD57" s="200"/>
      <c r="AE57" s="200"/>
      <c r="AF57" s="140"/>
      <c r="AG57" s="140"/>
      <c r="AH57" s="140"/>
    </row>
    <row r="58" spans="15:34" ht="14.25">
      <c r="O58" s="194"/>
      <c r="P58" s="200"/>
      <c r="Q58" s="200"/>
      <c r="R58" s="200"/>
      <c r="S58" s="200"/>
      <c r="T58" s="200"/>
      <c r="U58" s="200"/>
      <c r="V58" s="200"/>
      <c r="W58" s="200"/>
      <c r="X58" s="200"/>
      <c r="Y58" s="200"/>
      <c r="Z58" s="200"/>
      <c r="AA58" s="200"/>
      <c r="AB58" s="200"/>
      <c r="AC58" s="200"/>
      <c r="AD58" s="200"/>
      <c r="AE58" s="200"/>
      <c r="AF58" s="140"/>
      <c r="AG58" s="140"/>
      <c r="AH58" s="140"/>
    </row>
    <row r="59" spans="15:34" ht="14.25">
      <c r="O59" s="194"/>
      <c r="P59" s="200"/>
      <c r="Q59" s="200"/>
      <c r="R59" s="200"/>
      <c r="S59" s="200"/>
      <c r="T59" s="200"/>
      <c r="U59" s="200"/>
      <c r="V59" s="200"/>
      <c r="W59" s="200"/>
      <c r="X59" s="200"/>
      <c r="Y59" s="200"/>
      <c r="Z59" s="200"/>
      <c r="AA59" s="200"/>
      <c r="AB59" s="200"/>
      <c r="AC59" s="200"/>
      <c r="AD59" s="200"/>
      <c r="AE59" s="200"/>
      <c r="AF59" s="140"/>
      <c r="AG59" s="140"/>
      <c r="AH59" s="140"/>
    </row>
    <row r="60" spans="15:34" ht="14.25">
      <c r="O60" s="194"/>
      <c r="P60" s="200"/>
      <c r="Q60" s="200"/>
      <c r="R60" s="200"/>
      <c r="S60" s="200"/>
      <c r="T60" s="200"/>
      <c r="U60" s="200"/>
      <c r="V60" s="200"/>
      <c r="W60" s="200"/>
      <c r="X60" s="200"/>
      <c r="Y60" s="200"/>
      <c r="Z60" s="200"/>
      <c r="AA60" s="200"/>
      <c r="AB60" s="200"/>
      <c r="AC60" s="200"/>
      <c r="AD60" s="200"/>
      <c r="AE60" s="200"/>
      <c r="AF60" s="140"/>
      <c r="AG60" s="140"/>
      <c r="AH60" s="140"/>
    </row>
    <row r="61" spans="15:34" ht="14.25">
      <c r="O61" s="194"/>
      <c r="P61" s="200"/>
      <c r="Q61" s="403"/>
      <c r="R61" s="403"/>
      <c r="S61" s="403"/>
      <c r="T61" s="403"/>
      <c r="U61" s="403"/>
      <c r="V61" s="403"/>
      <c r="W61" s="403"/>
      <c r="X61" s="403"/>
      <c r="Y61" s="403"/>
      <c r="Z61" s="403"/>
      <c r="AA61" s="403"/>
      <c r="AB61" s="403"/>
      <c r="AC61" s="200"/>
      <c r="AD61" s="200"/>
      <c r="AE61" s="200"/>
      <c r="AF61" s="140"/>
      <c r="AG61" s="140"/>
      <c r="AH61" s="140"/>
    </row>
    <row r="62" spans="15:34" ht="14.25">
      <c r="O62" s="194"/>
      <c r="P62" s="200"/>
      <c r="Q62" s="403"/>
      <c r="R62" s="403"/>
      <c r="S62" s="403"/>
      <c r="T62" s="403"/>
      <c r="U62" s="403"/>
      <c r="V62" s="403"/>
      <c r="W62" s="403"/>
      <c r="X62" s="403"/>
      <c r="Y62" s="403"/>
      <c r="Z62" s="403"/>
      <c r="AA62" s="403"/>
      <c r="AB62" s="403"/>
      <c r="AC62" s="200"/>
      <c r="AD62" s="200"/>
      <c r="AE62" s="200"/>
      <c r="AF62" s="140"/>
      <c r="AG62" s="140"/>
      <c r="AH62" s="140"/>
    </row>
    <row r="63" spans="15:34" ht="14.25">
      <c r="O63" s="194"/>
      <c r="P63" s="200"/>
      <c r="Q63" s="403"/>
      <c r="R63" s="403"/>
      <c r="S63" s="403"/>
      <c r="T63" s="403"/>
      <c r="U63" s="403"/>
      <c r="V63" s="403"/>
      <c r="W63" s="403"/>
      <c r="X63" s="403"/>
      <c r="Y63" s="403"/>
      <c r="Z63" s="403"/>
      <c r="AA63" s="403"/>
      <c r="AB63" s="403"/>
      <c r="AC63" s="200"/>
      <c r="AD63" s="200"/>
      <c r="AE63" s="200"/>
      <c r="AF63" s="140"/>
      <c r="AG63" s="140"/>
      <c r="AH63" s="140"/>
    </row>
    <row r="64" spans="15:34" ht="14.25">
      <c r="O64" s="194"/>
      <c r="P64" s="200"/>
      <c r="Q64" s="404"/>
      <c r="R64" s="404"/>
      <c r="S64" s="404"/>
      <c r="T64" s="404"/>
      <c r="U64" s="404"/>
      <c r="V64" s="200"/>
      <c r="W64" s="200"/>
      <c r="X64" s="200"/>
      <c r="Y64" s="200"/>
      <c r="Z64" s="200"/>
      <c r="AA64" s="200"/>
      <c r="AB64" s="200"/>
      <c r="AC64" s="200"/>
      <c r="AD64" s="200"/>
      <c r="AE64" s="200"/>
      <c r="AF64" s="140"/>
      <c r="AG64" s="140"/>
      <c r="AH64" s="140"/>
    </row>
    <row r="65" spans="15:34" ht="14.25">
      <c r="O65" s="194"/>
      <c r="P65" s="200"/>
      <c r="Q65" s="200"/>
      <c r="R65" s="200"/>
      <c r="S65" s="200"/>
      <c r="T65" s="200"/>
      <c r="U65" s="200"/>
      <c r="V65" s="200"/>
      <c r="W65" s="200"/>
      <c r="X65" s="200"/>
      <c r="Y65" s="200"/>
      <c r="Z65" s="200"/>
      <c r="AA65" s="200"/>
      <c r="AB65" s="200"/>
      <c r="AC65" s="200"/>
      <c r="AD65" s="200"/>
      <c r="AE65" s="200"/>
      <c r="AF65" s="140"/>
      <c r="AG65" s="140"/>
      <c r="AH65" s="140"/>
    </row>
    <row r="66" spans="15:34" ht="14.25">
      <c r="O66" s="194"/>
      <c r="P66" s="200"/>
      <c r="Q66" s="200"/>
      <c r="R66" s="200"/>
      <c r="S66" s="200"/>
      <c r="T66" s="200"/>
      <c r="U66" s="200"/>
      <c r="V66" s="200"/>
      <c r="W66" s="200"/>
      <c r="X66" s="200"/>
      <c r="Y66" s="200"/>
      <c r="Z66" s="200"/>
      <c r="AA66" s="200"/>
      <c r="AB66" s="200"/>
      <c r="AC66" s="200"/>
      <c r="AD66" s="200"/>
      <c r="AE66" s="200"/>
      <c r="AF66" s="140"/>
      <c r="AG66" s="140"/>
      <c r="AH66" s="140"/>
    </row>
    <row r="67" spans="15:34" ht="14.25">
      <c r="O67" s="194"/>
      <c r="P67" s="200"/>
      <c r="Q67" s="200"/>
      <c r="R67" s="200"/>
      <c r="S67" s="200"/>
      <c r="T67" s="200"/>
      <c r="U67" s="200"/>
      <c r="V67" s="200"/>
      <c r="W67" s="200"/>
      <c r="X67" s="200"/>
      <c r="Y67" s="200"/>
      <c r="Z67" s="200"/>
      <c r="AA67" s="200"/>
      <c r="AB67" s="200"/>
      <c r="AC67" s="200"/>
      <c r="AD67" s="200"/>
      <c r="AE67" s="200"/>
      <c r="AF67" s="140"/>
      <c r="AG67" s="140"/>
      <c r="AH67" s="140"/>
    </row>
    <row r="68" spans="15:34" s="77" customFormat="1" ht="14.25">
      <c r="O68" s="194"/>
      <c r="P68" s="200"/>
      <c r="Q68" s="200"/>
      <c r="R68" s="200"/>
      <c r="S68" s="200"/>
      <c r="T68" s="200"/>
      <c r="U68" s="200"/>
      <c r="V68" s="200"/>
      <c r="W68" s="200"/>
      <c r="X68" s="200"/>
      <c r="Y68" s="200"/>
      <c r="Z68" s="200"/>
      <c r="AA68" s="200"/>
      <c r="AB68" s="200"/>
      <c r="AC68" s="200"/>
      <c r="AD68" s="283"/>
      <c r="AE68" s="283"/>
      <c r="AF68" s="141"/>
      <c r="AG68" s="141"/>
      <c r="AH68" s="140"/>
    </row>
    <row r="69" spans="15:34" ht="14.25">
      <c r="O69" s="194"/>
      <c r="P69" s="200"/>
      <c r="Q69" s="200"/>
      <c r="R69" s="200"/>
      <c r="S69" s="200"/>
      <c r="T69" s="200"/>
      <c r="U69" s="200"/>
      <c r="V69" s="200"/>
      <c r="W69" s="200"/>
      <c r="X69" s="200"/>
      <c r="Y69" s="200"/>
      <c r="Z69" s="200"/>
      <c r="AA69" s="200"/>
      <c r="AB69" s="200"/>
      <c r="AC69" s="200"/>
      <c r="AD69" s="200"/>
      <c r="AE69" s="200"/>
      <c r="AF69" s="140"/>
      <c r="AG69" s="140"/>
      <c r="AH69" s="140"/>
    </row>
    <row r="70" spans="15:34" ht="14.25">
      <c r="O70" s="194"/>
      <c r="P70" s="200"/>
      <c r="Q70" s="200"/>
      <c r="R70" s="200"/>
      <c r="S70" s="200"/>
      <c r="T70" s="200"/>
      <c r="U70" s="200"/>
      <c r="V70" s="200"/>
      <c r="W70" s="200"/>
      <c r="X70" s="200"/>
      <c r="Y70" s="200"/>
      <c r="Z70" s="200"/>
      <c r="AA70" s="200"/>
      <c r="AB70" s="200"/>
      <c r="AC70" s="283"/>
      <c r="AD70" s="200"/>
      <c r="AE70" s="200"/>
      <c r="AF70" s="140"/>
      <c r="AG70" s="140"/>
      <c r="AH70" s="140"/>
    </row>
    <row r="71" spans="15:34" ht="14.25">
      <c r="O71" s="194"/>
      <c r="P71" s="200"/>
      <c r="Q71" s="200"/>
      <c r="R71" s="200"/>
      <c r="S71" s="200"/>
      <c r="T71" s="200"/>
      <c r="U71" s="200"/>
      <c r="V71" s="200"/>
      <c r="W71" s="200"/>
      <c r="X71" s="200"/>
      <c r="Y71" s="200"/>
      <c r="Z71" s="200"/>
      <c r="AA71" s="200"/>
      <c r="AB71" s="200"/>
      <c r="AC71" s="200"/>
      <c r="AD71" s="200"/>
      <c r="AE71" s="200"/>
      <c r="AF71" s="140"/>
      <c r="AG71" s="140"/>
      <c r="AH71" s="140"/>
    </row>
    <row r="72" spans="15:34" ht="14.25">
      <c r="O72" s="194"/>
      <c r="P72" s="200"/>
      <c r="Q72" s="200"/>
      <c r="R72" s="200"/>
      <c r="S72" s="200"/>
      <c r="T72" s="200"/>
      <c r="U72" s="200"/>
      <c r="V72" s="200"/>
      <c r="W72" s="200"/>
      <c r="X72" s="200"/>
      <c r="Y72" s="200"/>
      <c r="Z72" s="200"/>
      <c r="AA72" s="200"/>
      <c r="AB72" s="200"/>
      <c r="AC72" s="200"/>
      <c r="AD72" s="200"/>
      <c r="AE72" s="200"/>
      <c r="AF72" s="140"/>
      <c r="AG72" s="140"/>
      <c r="AH72" s="140"/>
    </row>
    <row r="73" spans="15:34" ht="14.25">
      <c r="O73" s="194"/>
      <c r="P73" s="200"/>
      <c r="Q73" s="403"/>
      <c r="R73" s="403"/>
      <c r="S73" s="403"/>
      <c r="T73" s="403"/>
      <c r="U73" s="403"/>
      <c r="V73" s="403"/>
      <c r="W73" s="403"/>
      <c r="X73" s="403"/>
      <c r="Y73" s="403"/>
      <c r="Z73" s="403"/>
      <c r="AA73" s="403"/>
      <c r="AB73" s="403"/>
      <c r="AC73" s="200"/>
      <c r="AD73" s="200"/>
      <c r="AE73" s="200"/>
      <c r="AF73" s="140"/>
      <c r="AG73" s="140"/>
      <c r="AH73" s="140"/>
    </row>
    <row r="74" spans="15:34" ht="14.25">
      <c r="O74" s="194"/>
      <c r="P74" s="200"/>
      <c r="Q74" s="403"/>
      <c r="R74" s="403"/>
      <c r="S74" s="403"/>
      <c r="T74" s="403"/>
      <c r="U74" s="403"/>
      <c r="V74" s="403"/>
      <c r="W74" s="403"/>
      <c r="X74" s="403"/>
      <c r="Y74" s="403"/>
      <c r="Z74" s="403"/>
      <c r="AA74" s="403"/>
      <c r="AB74" s="403"/>
      <c r="AC74" s="200"/>
      <c r="AD74" s="200"/>
      <c r="AE74" s="200"/>
      <c r="AF74" s="140"/>
      <c r="AG74" s="140"/>
      <c r="AH74" s="140"/>
    </row>
    <row r="75" spans="15:34" ht="14.25">
      <c r="O75" s="194"/>
      <c r="P75" s="200"/>
      <c r="Q75" s="403"/>
      <c r="R75" s="403"/>
      <c r="S75" s="403"/>
      <c r="T75" s="403"/>
      <c r="U75" s="403"/>
      <c r="V75" s="403"/>
      <c r="W75" s="403"/>
      <c r="X75" s="403"/>
      <c r="Y75" s="403"/>
      <c r="Z75" s="403"/>
      <c r="AA75" s="403"/>
      <c r="AB75" s="403"/>
      <c r="AC75" s="200"/>
      <c r="AD75" s="200"/>
      <c r="AE75" s="200"/>
      <c r="AF75" s="140"/>
      <c r="AG75" s="140"/>
      <c r="AH75" s="140"/>
    </row>
    <row r="76" spans="15:34" ht="14.25">
      <c r="O76" s="194"/>
      <c r="P76" s="200"/>
      <c r="Q76" s="200"/>
      <c r="R76" s="200"/>
      <c r="S76" s="200"/>
      <c r="T76" s="200"/>
      <c r="U76" s="200"/>
      <c r="V76" s="200"/>
      <c r="W76" s="200"/>
      <c r="X76" s="200"/>
      <c r="Y76" s="200"/>
      <c r="Z76" s="200"/>
      <c r="AA76" s="200"/>
      <c r="AB76" s="200"/>
      <c r="AC76" s="200"/>
      <c r="AD76" s="200"/>
      <c r="AE76" s="200"/>
      <c r="AF76" s="140"/>
      <c r="AG76" s="140"/>
      <c r="AH76" s="140"/>
    </row>
    <row r="77" spans="15:34" ht="14.25">
      <c r="O77" s="194"/>
      <c r="P77" s="200"/>
      <c r="Q77" s="200"/>
      <c r="R77" s="200"/>
      <c r="S77" s="200"/>
      <c r="T77" s="200"/>
      <c r="U77" s="200"/>
      <c r="V77" s="200"/>
      <c r="W77" s="200"/>
      <c r="X77" s="200"/>
      <c r="Y77" s="200"/>
      <c r="Z77" s="200"/>
      <c r="AA77" s="200"/>
      <c r="AB77" s="200"/>
      <c r="AC77" s="200"/>
      <c r="AD77" s="200"/>
      <c r="AE77" s="200"/>
      <c r="AF77" s="140"/>
      <c r="AG77" s="140"/>
      <c r="AH77" s="140"/>
    </row>
    <row r="78" spans="15:34" ht="14.25">
      <c r="O78" s="194"/>
      <c r="P78" s="200"/>
      <c r="Q78" s="200"/>
      <c r="R78" s="200"/>
      <c r="S78" s="200"/>
      <c r="T78" s="200"/>
      <c r="U78" s="200"/>
      <c r="V78" s="200"/>
      <c r="W78" s="200"/>
      <c r="X78" s="200"/>
      <c r="Y78" s="200"/>
      <c r="Z78" s="200"/>
      <c r="AA78" s="200"/>
      <c r="AB78" s="200"/>
      <c r="AC78" s="200"/>
      <c r="AD78" s="200"/>
      <c r="AE78" s="200"/>
      <c r="AF78" s="140"/>
      <c r="AG78" s="140"/>
      <c r="AH78" s="140"/>
    </row>
    <row r="79" spans="15:34" ht="14.25">
      <c r="O79" s="194"/>
      <c r="P79" s="200"/>
      <c r="Q79" s="200"/>
      <c r="R79" s="200"/>
      <c r="S79" s="200"/>
      <c r="T79" s="200"/>
      <c r="U79" s="200"/>
      <c r="V79" s="200"/>
      <c r="W79" s="200"/>
      <c r="X79" s="200"/>
      <c r="Y79" s="200"/>
      <c r="Z79" s="200"/>
      <c r="AA79" s="200"/>
      <c r="AB79" s="200"/>
      <c r="AC79" s="200"/>
      <c r="AD79" s="200"/>
      <c r="AE79" s="200"/>
      <c r="AF79" s="140"/>
      <c r="AG79" s="140"/>
      <c r="AH79" s="140"/>
    </row>
    <row r="80" spans="15:34" ht="14.25">
      <c r="O80" s="194"/>
      <c r="P80" s="200"/>
      <c r="Q80" s="200"/>
      <c r="R80" s="200"/>
      <c r="S80" s="200"/>
      <c r="T80" s="200"/>
      <c r="U80" s="200"/>
      <c r="V80" s="200"/>
      <c r="W80" s="200"/>
      <c r="X80" s="200"/>
      <c r="Y80" s="200"/>
      <c r="Z80" s="200"/>
      <c r="AA80" s="200"/>
      <c r="AB80" s="200"/>
      <c r="AC80" s="200"/>
      <c r="AD80" s="200"/>
      <c r="AE80" s="200"/>
      <c r="AF80" s="140"/>
      <c r="AG80" s="140"/>
      <c r="AH80" s="140"/>
    </row>
    <row r="81" spans="15:34" ht="14.25">
      <c r="O81" s="194"/>
      <c r="P81" s="200"/>
      <c r="Q81" s="200"/>
      <c r="R81" s="200"/>
      <c r="S81" s="200"/>
      <c r="T81" s="200"/>
      <c r="U81" s="200"/>
      <c r="V81" s="200"/>
      <c r="W81" s="200"/>
      <c r="X81" s="200"/>
      <c r="Y81" s="200"/>
      <c r="Z81" s="200"/>
      <c r="AA81" s="200"/>
      <c r="AB81" s="200"/>
      <c r="AC81" s="200"/>
      <c r="AD81" s="200"/>
      <c r="AE81" s="200"/>
      <c r="AF81" s="140"/>
      <c r="AG81" s="140"/>
      <c r="AH81" s="140"/>
    </row>
    <row r="82" spans="15:34" ht="14.25">
      <c r="O82" s="194"/>
      <c r="P82" s="200"/>
      <c r="Q82" s="200"/>
      <c r="R82" s="200"/>
      <c r="S82" s="200"/>
      <c r="T82" s="200"/>
      <c r="U82" s="200"/>
      <c r="V82" s="200"/>
      <c r="W82" s="200"/>
      <c r="X82" s="200"/>
      <c r="Y82" s="200"/>
      <c r="Z82" s="200"/>
      <c r="AA82" s="200"/>
      <c r="AB82" s="200"/>
      <c r="AC82" s="200"/>
      <c r="AD82" s="200"/>
      <c r="AE82" s="200"/>
      <c r="AF82" s="140"/>
      <c r="AG82" s="140"/>
      <c r="AH82" s="140"/>
    </row>
    <row r="83" spans="15:34" ht="14.25">
      <c r="O83" s="194"/>
      <c r="P83" s="200"/>
      <c r="Q83" s="403"/>
      <c r="R83" s="403"/>
      <c r="S83" s="403"/>
      <c r="T83" s="403"/>
      <c r="U83" s="405"/>
      <c r="V83" s="200"/>
      <c r="W83" s="200"/>
      <c r="X83" s="200"/>
      <c r="Y83" s="200"/>
      <c r="Z83" s="200"/>
      <c r="AA83" s="200"/>
      <c r="AB83" s="200"/>
      <c r="AC83" s="200"/>
      <c r="AD83" s="200"/>
      <c r="AE83" s="200"/>
      <c r="AF83" s="140"/>
      <c r="AG83" s="140"/>
      <c r="AH83" s="140"/>
    </row>
    <row r="84" spans="15:34" ht="14.25">
      <c r="O84" s="194"/>
      <c r="P84" s="200"/>
      <c r="Q84" s="403"/>
      <c r="R84" s="403"/>
      <c r="S84" s="403"/>
      <c r="T84" s="403"/>
      <c r="U84" s="405"/>
      <c r="V84" s="200"/>
      <c r="W84" s="200"/>
      <c r="X84" s="200"/>
      <c r="Y84" s="200"/>
      <c r="Z84" s="200"/>
      <c r="AA84" s="200"/>
      <c r="AB84" s="200"/>
      <c r="AC84" s="200"/>
      <c r="AD84" s="200"/>
      <c r="AE84" s="200"/>
      <c r="AF84" s="140"/>
      <c r="AG84" s="140"/>
      <c r="AH84" s="140"/>
    </row>
    <row r="85" spans="15:34" ht="14.25">
      <c r="O85" s="194"/>
      <c r="P85" s="200"/>
      <c r="Q85" s="403"/>
      <c r="R85" s="403"/>
      <c r="S85" s="403"/>
      <c r="T85" s="403"/>
      <c r="U85" s="405"/>
      <c r="V85" s="200"/>
      <c r="W85" s="200"/>
      <c r="X85" s="200"/>
      <c r="Y85" s="200"/>
      <c r="Z85" s="200"/>
      <c r="AA85" s="200"/>
      <c r="AB85" s="200"/>
      <c r="AC85" s="200"/>
      <c r="AD85" s="200"/>
      <c r="AE85" s="200"/>
      <c r="AF85" s="140"/>
      <c r="AG85" s="140"/>
      <c r="AH85" s="140"/>
    </row>
    <row r="86" spans="15:34" ht="14.25">
      <c r="O86" s="194"/>
      <c r="P86" s="200"/>
      <c r="Q86" s="403"/>
      <c r="R86" s="403"/>
      <c r="S86" s="403"/>
      <c r="T86" s="403"/>
      <c r="U86" s="405"/>
      <c r="V86" s="200"/>
      <c r="W86" s="200"/>
      <c r="X86" s="200"/>
      <c r="Y86" s="200"/>
      <c r="Z86" s="200"/>
      <c r="AA86" s="200"/>
      <c r="AB86" s="200"/>
      <c r="AC86" s="200"/>
      <c r="AD86" s="200"/>
      <c r="AE86" s="200"/>
      <c r="AF86" s="140"/>
      <c r="AG86" s="140"/>
      <c r="AH86" s="140"/>
    </row>
    <row r="87" spans="15:34" ht="14.25">
      <c r="O87" s="194"/>
      <c r="P87" s="200"/>
      <c r="Q87" s="403"/>
      <c r="R87" s="403"/>
      <c r="S87" s="403"/>
      <c r="T87" s="403"/>
      <c r="U87" s="405"/>
      <c r="V87" s="200"/>
      <c r="W87" s="200"/>
      <c r="X87" s="200"/>
      <c r="Y87" s="200"/>
      <c r="Z87" s="200"/>
      <c r="AA87" s="200"/>
      <c r="AB87" s="200"/>
      <c r="AC87" s="200"/>
      <c r="AD87" s="200"/>
      <c r="AE87" s="200"/>
      <c r="AF87" s="140"/>
      <c r="AG87" s="140"/>
      <c r="AH87" s="140"/>
    </row>
    <row r="88" spans="15:34" ht="14.25">
      <c r="O88" s="194"/>
      <c r="P88" s="200"/>
      <c r="Q88" s="403"/>
      <c r="R88" s="403"/>
      <c r="S88" s="403"/>
      <c r="T88" s="403"/>
      <c r="U88" s="405"/>
      <c r="V88" s="200"/>
      <c r="W88" s="200"/>
      <c r="X88" s="200"/>
      <c r="Y88" s="200"/>
      <c r="Z88" s="200"/>
      <c r="AA88" s="200"/>
      <c r="AB88" s="200"/>
      <c r="AC88" s="200"/>
      <c r="AD88" s="200"/>
      <c r="AE88" s="200"/>
      <c r="AF88" s="140"/>
      <c r="AG88" s="140"/>
      <c r="AH88" s="140"/>
    </row>
    <row r="89" spans="15:34" ht="14.25">
      <c r="O89" s="194"/>
      <c r="P89" s="200"/>
      <c r="Q89" s="403"/>
      <c r="R89" s="403"/>
      <c r="S89" s="403"/>
      <c r="T89" s="403"/>
      <c r="U89" s="405"/>
      <c r="V89" s="200"/>
      <c r="W89" s="200"/>
      <c r="X89" s="200"/>
      <c r="Y89" s="200"/>
      <c r="Z89" s="200"/>
      <c r="AA89" s="200"/>
      <c r="AB89" s="200"/>
      <c r="AC89" s="200"/>
      <c r="AD89" s="200"/>
      <c r="AE89" s="200"/>
      <c r="AF89" s="140"/>
      <c r="AG89" s="140"/>
      <c r="AH89" s="140"/>
    </row>
    <row r="90" spans="15:34" ht="14.25">
      <c r="O90" s="194"/>
      <c r="P90" s="200"/>
      <c r="Q90" s="403"/>
      <c r="R90" s="403"/>
      <c r="S90" s="403"/>
      <c r="T90" s="403"/>
      <c r="U90" s="405"/>
      <c r="V90" s="200"/>
      <c r="W90" s="200"/>
      <c r="X90" s="200"/>
      <c r="Y90" s="200"/>
      <c r="Z90" s="200"/>
      <c r="AA90" s="200"/>
      <c r="AB90" s="200"/>
      <c r="AC90" s="200"/>
      <c r="AD90" s="200"/>
      <c r="AE90" s="200"/>
      <c r="AF90" s="140"/>
      <c r="AG90" s="140"/>
      <c r="AH90" s="140"/>
    </row>
    <row r="91" spans="15:34" ht="14.25">
      <c r="O91" s="194"/>
      <c r="P91" s="200"/>
      <c r="Q91" s="403"/>
      <c r="R91" s="403"/>
      <c r="S91" s="403"/>
      <c r="T91" s="403"/>
      <c r="U91" s="405"/>
      <c r="V91" s="200"/>
      <c r="W91" s="200"/>
      <c r="X91" s="200"/>
      <c r="Y91" s="200"/>
      <c r="Z91" s="200"/>
      <c r="AA91" s="200"/>
      <c r="AB91" s="200"/>
      <c r="AC91" s="200"/>
      <c r="AD91" s="200"/>
      <c r="AE91" s="200"/>
      <c r="AF91" s="140"/>
      <c r="AG91" s="140"/>
      <c r="AH91" s="140"/>
    </row>
    <row r="92" spans="15:34" ht="14.25">
      <c r="O92" s="194"/>
      <c r="P92" s="200"/>
      <c r="Q92" s="403"/>
      <c r="R92" s="403"/>
      <c r="S92" s="403"/>
      <c r="T92" s="403"/>
      <c r="U92" s="405"/>
      <c r="V92" s="200"/>
      <c r="W92" s="200"/>
      <c r="X92" s="200"/>
      <c r="Y92" s="200"/>
      <c r="Z92" s="200"/>
      <c r="AA92" s="200"/>
      <c r="AB92" s="200"/>
      <c r="AC92" s="200"/>
      <c r="AD92" s="200"/>
      <c r="AE92" s="200"/>
      <c r="AF92" s="140"/>
      <c r="AG92" s="140"/>
      <c r="AH92" s="140"/>
    </row>
    <row r="93" spans="15:34" ht="14.25">
      <c r="O93" s="194"/>
      <c r="P93" s="200"/>
      <c r="Q93" s="403"/>
      <c r="R93" s="403"/>
      <c r="S93" s="403"/>
      <c r="T93" s="403"/>
      <c r="U93" s="405"/>
      <c r="V93" s="200"/>
      <c r="W93" s="200"/>
      <c r="X93" s="200"/>
      <c r="Y93" s="200"/>
      <c r="Z93" s="200"/>
      <c r="AA93" s="200"/>
      <c r="AB93" s="200"/>
      <c r="AC93" s="200"/>
      <c r="AD93" s="200"/>
      <c r="AE93" s="200"/>
      <c r="AF93" s="140"/>
      <c r="AG93" s="140"/>
      <c r="AH93" s="140"/>
    </row>
    <row r="94" spans="15:34" ht="14.25">
      <c r="O94" s="194"/>
      <c r="P94" s="200"/>
      <c r="Q94" s="403"/>
      <c r="R94" s="403"/>
      <c r="S94" s="403"/>
      <c r="T94" s="403"/>
      <c r="U94" s="405"/>
      <c r="V94" s="200"/>
      <c r="W94" s="200"/>
      <c r="X94" s="200"/>
      <c r="Y94" s="200"/>
      <c r="Z94" s="200"/>
      <c r="AA94" s="200"/>
      <c r="AB94" s="200"/>
      <c r="AC94" s="200"/>
      <c r="AD94" s="200"/>
      <c r="AE94" s="200"/>
      <c r="AF94" s="140"/>
      <c r="AG94" s="140"/>
      <c r="AH94" s="140"/>
    </row>
    <row r="95" spans="15:34" ht="14.25">
      <c r="O95" s="194"/>
      <c r="P95" s="200"/>
      <c r="Q95" s="403"/>
      <c r="R95" s="403"/>
      <c r="S95" s="403"/>
      <c r="T95" s="403"/>
      <c r="U95" s="405"/>
      <c r="V95" s="200"/>
      <c r="W95" s="200"/>
      <c r="X95" s="200"/>
      <c r="Y95" s="200"/>
      <c r="Z95" s="200"/>
      <c r="AA95" s="200"/>
      <c r="AB95" s="200"/>
      <c r="AC95" s="200"/>
      <c r="AD95" s="200"/>
      <c r="AE95" s="200"/>
      <c r="AF95" s="140"/>
      <c r="AG95" s="140"/>
      <c r="AH95" s="140"/>
    </row>
    <row r="96" spans="15:34" ht="14.25">
      <c r="O96" s="194"/>
      <c r="P96" s="200"/>
      <c r="Q96" s="403"/>
      <c r="R96" s="403"/>
      <c r="S96" s="403"/>
      <c r="T96" s="403"/>
      <c r="U96" s="405"/>
      <c r="V96" s="200"/>
      <c r="W96" s="200"/>
      <c r="X96" s="200"/>
      <c r="Y96" s="200"/>
      <c r="Z96" s="200"/>
      <c r="AA96" s="200"/>
      <c r="AB96" s="200"/>
      <c r="AC96" s="200"/>
      <c r="AD96" s="200"/>
      <c r="AE96" s="200"/>
      <c r="AF96" s="140"/>
      <c r="AG96" s="140"/>
      <c r="AH96" s="140"/>
    </row>
    <row r="97" spans="15:34" ht="14.25">
      <c r="O97" s="194"/>
      <c r="P97" s="200"/>
      <c r="Q97" s="403"/>
      <c r="R97" s="403"/>
      <c r="S97" s="403"/>
      <c r="T97" s="403"/>
      <c r="U97" s="405"/>
      <c r="V97" s="200"/>
      <c r="W97" s="200"/>
      <c r="X97" s="200"/>
      <c r="Y97" s="200"/>
      <c r="Z97" s="200"/>
      <c r="AA97" s="200"/>
      <c r="AB97" s="200"/>
      <c r="AC97" s="200"/>
      <c r="AD97" s="200"/>
      <c r="AE97" s="200"/>
      <c r="AF97" s="140"/>
      <c r="AG97" s="140"/>
      <c r="AH97" s="140"/>
    </row>
    <row r="98" spans="15:34" ht="14.25">
      <c r="O98" s="194"/>
      <c r="P98" s="200"/>
      <c r="Q98" s="403"/>
      <c r="R98" s="403"/>
      <c r="S98" s="403"/>
      <c r="T98" s="403"/>
      <c r="U98" s="405"/>
      <c r="V98" s="200"/>
      <c r="W98" s="200"/>
      <c r="X98" s="200"/>
      <c r="Y98" s="200"/>
      <c r="Z98" s="200"/>
      <c r="AA98" s="200"/>
      <c r="AB98" s="200"/>
      <c r="AC98" s="200"/>
      <c r="AD98" s="200"/>
      <c r="AE98" s="200"/>
      <c r="AF98" s="140"/>
      <c r="AG98" s="140"/>
      <c r="AH98" s="140"/>
    </row>
    <row r="99" spans="15:34" ht="14.25">
      <c r="O99" s="194"/>
      <c r="P99" s="200"/>
      <c r="Q99" s="403"/>
      <c r="R99" s="403"/>
      <c r="S99" s="403"/>
      <c r="T99" s="403"/>
      <c r="U99" s="405"/>
      <c r="V99" s="200"/>
      <c r="W99" s="200"/>
      <c r="X99" s="200"/>
      <c r="Y99" s="200"/>
      <c r="Z99" s="200"/>
      <c r="AA99" s="200"/>
      <c r="AB99" s="200"/>
      <c r="AC99" s="200"/>
      <c r="AD99" s="200"/>
      <c r="AE99" s="200"/>
      <c r="AF99" s="140"/>
      <c r="AG99" s="140"/>
      <c r="AH99" s="140"/>
    </row>
    <row r="100" spans="15:34" ht="14.25">
      <c r="O100" s="194"/>
      <c r="P100" s="200"/>
      <c r="Q100" s="403"/>
      <c r="R100" s="403"/>
      <c r="S100" s="403"/>
      <c r="T100" s="403"/>
      <c r="U100" s="405"/>
      <c r="V100" s="200"/>
      <c r="W100" s="200"/>
      <c r="X100" s="200"/>
      <c r="Y100" s="200"/>
      <c r="Z100" s="200"/>
      <c r="AA100" s="200"/>
      <c r="AB100" s="200"/>
      <c r="AC100" s="200"/>
      <c r="AD100" s="200"/>
      <c r="AE100" s="200"/>
      <c r="AF100" s="140"/>
      <c r="AG100" s="140"/>
      <c r="AH100" s="140"/>
    </row>
    <row r="101" spans="15:34" ht="14.25">
      <c r="O101" s="194"/>
      <c r="P101" s="200"/>
      <c r="Q101" s="403"/>
      <c r="R101" s="403"/>
      <c r="S101" s="403"/>
      <c r="T101" s="403"/>
      <c r="U101" s="405"/>
      <c r="V101" s="200"/>
      <c r="W101" s="200"/>
      <c r="X101" s="200"/>
      <c r="Y101" s="200"/>
      <c r="Z101" s="200"/>
      <c r="AA101" s="200"/>
      <c r="AB101" s="200"/>
      <c r="AC101" s="200"/>
      <c r="AD101" s="200"/>
      <c r="AE101" s="200"/>
      <c r="AF101" s="140"/>
      <c r="AG101" s="140"/>
      <c r="AH101" s="140"/>
    </row>
    <row r="102" spans="15:34" ht="14.25">
      <c r="O102" s="194"/>
      <c r="P102" s="200"/>
      <c r="Q102" s="403"/>
      <c r="R102" s="403"/>
      <c r="S102" s="403"/>
      <c r="T102" s="403"/>
      <c r="U102" s="405"/>
      <c r="V102" s="200"/>
      <c r="W102" s="200"/>
      <c r="X102" s="200"/>
      <c r="Y102" s="200"/>
      <c r="Z102" s="200"/>
      <c r="AA102" s="200"/>
      <c r="AB102" s="200"/>
      <c r="AC102" s="200"/>
      <c r="AD102" s="200"/>
      <c r="AE102" s="200"/>
      <c r="AF102" s="140"/>
      <c r="AG102" s="140"/>
      <c r="AH102" s="140"/>
    </row>
    <row r="103" spans="15:34" ht="14.25">
      <c r="O103" s="194"/>
      <c r="P103" s="200"/>
      <c r="Q103" s="403"/>
      <c r="R103" s="403"/>
      <c r="S103" s="403"/>
      <c r="T103" s="403"/>
      <c r="U103" s="405"/>
      <c r="V103" s="200"/>
      <c r="W103" s="200"/>
      <c r="X103" s="200"/>
      <c r="Y103" s="200"/>
      <c r="Z103" s="200"/>
      <c r="AA103" s="200"/>
      <c r="AB103" s="200"/>
      <c r="AC103" s="200"/>
      <c r="AD103" s="200"/>
      <c r="AE103" s="200"/>
      <c r="AF103" s="140"/>
      <c r="AG103" s="140"/>
      <c r="AH103" s="140"/>
    </row>
    <row r="104" spans="15:34" ht="14.25">
      <c r="O104" s="194"/>
      <c r="P104" s="200"/>
      <c r="Q104" s="403"/>
      <c r="R104" s="403"/>
      <c r="S104" s="403"/>
      <c r="T104" s="403"/>
      <c r="U104" s="405"/>
      <c r="V104" s="200"/>
      <c r="W104" s="200"/>
      <c r="X104" s="200"/>
      <c r="Y104" s="200"/>
      <c r="Z104" s="200"/>
      <c r="AA104" s="200"/>
      <c r="AB104" s="200"/>
      <c r="AC104" s="200"/>
      <c r="AD104" s="200"/>
      <c r="AE104" s="200"/>
      <c r="AF104" s="140"/>
      <c r="AG104" s="140"/>
      <c r="AH104" s="140"/>
    </row>
    <row r="105" spans="15:34" ht="14.25">
      <c r="O105" s="194"/>
      <c r="P105" s="200"/>
      <c r="Q105" s="200"/>
      <c r="R105" s="403"/>
      <c r="S105" s="200"/>
      <c r="T105" s="403"/>
      <c r="U105" s="405"/>
      <c r="V105" s="200"/>
      <c r="W105" s="200"/>
      <c r="X105" s="200"/>
      <c r="Y105" s="200"/>
      <c r="Z105" s="200"/>
      <c r="AA105" s="200"/>
      <c r="AB105" s="200"/>
      <c r="AC105" s="200"/>
      <c r="AD105" s="200"/>
      <c r="AE105" s="200"/>
      <c r="AF105" s="140"/>
      <c r="AG105" s="140"/>
      <c r="AH105" s="140"/>
    </row>
    <row r="106" spans="15:34" ht="14.25">
      <c r="O106" s="194"/>
      <c r="P106" s="200"/>
      <c r="Q106" s="200"/>
      <c r="R106" s="403"/>
      <c r="S106" s="200"/>
      <c r="T106" s="403"/>
      <c r="U106" s="405"/>
      <c r="V106" s="200"/>
      <c r="W106" s="200"/>
      <c r="X106" s="200"/>
      <c r="Y106" s="200"/>
      <c r="Z106" s="200"/>
      <c r="AA106" s="200"/>
      <c r="AB106" s="200"/>
      <c r="AC106" s="200"/>
      <c r="AD106" s="200"/>
      <c r="AE106" s="200"/>
      <c r="AF106" s="140"/>
      <c r="AG106" s="140"/>
      <c r="AH106" s="140"/>
    </row>
    <row r="107" spans="15:34" ht="14.25">
      <c r="O107" s="194"/>
      <c r="P107" s="200"/>
      <c r="Q107" s="403"/>
      <c r="R107" s="403"/>
      <c r="S107" s="403"/>
      <c r="T107" s="403"/>
      <c r="U107" s="405"/>
      <c r="V107" s="200"/>
      <c r="W107" s="200"/>
      <c r="X107" s="200"/>
      <c r="Y107" s="200"/>
      <c r="Z107" s="200"/>
      <c r="AA107" s="200"/>
      <c r="AB107" s="200"/>
      <c r="AC107" s="200"/>
      <c r="AD107" s="200"/>
      <c r="AE107" s="200"/>
      <c r="AF107" s="140"/>
      <c r="AG107" s="140"/>
      <c r="AH107" s="140"/>
    </row>
    <row r="108" spans="15:34" ht="14.25">
      <c r="O108" s="194"/>
      <c r="P108" s="200"/>
      <c r="Q108" s="403"/>
      <c r="R108" s="403"/>
      <c r="S108" s="403"/>
      <c r="T108" s="403"/>
      <c r="U108" s="405"/>
      <c r="V108" s="200"/>
      <c r="W108" s="200"/>
      <c r="X108" s="200"/>
      <c r="Y108" s="200"/>
      <c r="Z108" s="200"/>
      <c r="AA108" s="200"/>
      <c r="AB108" s="200"/>
      <c r="AC108" s="200"/>
      <c r="AD108" s="200"/>
      <c r="AE108" s="200"/>
      <c r="AF108" s="140"/>
      <c r="AG108" s="140"/>
      <c r="AH108" s="140"/>
    </row>
    <row r="109" spans="15:34" ht="14.25">
      <c r="O109" s="194"/>
      <c r="P109" s="200"/>
      <c r="Q109" s="403"/>
      <c r="R109" s="403"/>
      <c r="S109" s="403"/>
      <c r="T109" s="403"/>
      <c r="U109" s="405"/>
      <c r="V109" s="200"/>
      <c r="W109" s="200"/>
      <c r="X109" s="200"/>
      <c r="Y109" s="200"/>
      <c r="Z109" s="200"/>
      <c r="AA109" s="200"/>
      <c r="AB109" s="200"/>
      <c r="AC109" s="200"/>
      <c r="AD109" s="200"/>
      <c r="AE109" s="200"/>
      <c r="AF109" s="140"/>
      <c r="AG109" s="140"/>
      <c r="AH109" s="140"/>
    </row>
    <row r="110" spans="15:34" ht="14.25">
      <c r="O110" s="194"/>
      <c r="P110" s="200"/>
      <c r="Q110" s="403"/>
      <c r="R110" s="403"/>
      <c r="S110" s="403"/>
      <c r="T110" s="403"/>
      <c r="U110" s="405"/>
      <c r="V110" s="200"/>
      <c r="W110" s="200"/>
      <c r="X110" s="200"/>
      <c r="Y110" s="200"/>
      <c r="Z110" s="200"/>
      <c r="AA110" s="200"/>
      <c r="AB110" s="200"/>
      <c r="AC110" s="200"/>
      <c r="AD110" s="200"/>
      <c r="AE110" s="200"/>
      <c r="AF110" s="140"/>
      <c r="AG110" s="140"/>
      <c r="AH110" s="140"/>
    </row>
    <row r="111" spans="15:34" ht="14.25">
      <c r="O111" s="194"/>
      <c r="P111" s="200"/>
      <c r="Q111" s="200"/>
      <c r="R111" s="403"/>
      <c r="S111" s="200"/>
      <c r="T111" s="403"/>
      <c r="U111" s="405"/>
      <c r="V111" s="200"/>
      <c r="W111" s="200"/>
      <c r="X111" s="200"/>
      <c r="Y111" s="200"/>
      <c r="Z111" s="200"/>
      <c r="AA111" s="200"/>
      <c r="AB111" s="200"/>
      <c r="AC111" s="200"/>
      <c r="AD111" s="200"/>
      <c r="AE111" s="200"/>
      <c r="AF111" s="140"/>
      <c r="AG111" s="140"/>
      <c r="AH111" s="140"/>
    </row>
    <row r="112" spans="15:34" ht="14.25">
      <c r="O112" s="194"/>
      <c r="P112" s="200"/>
      <c r="Q112" s="200"/>
      <c r="R112" s="403"/>
      <c r="S112" s="200"/>
      <c r="T112" s="403"/>
      <c r="U112" s="405"/>
      <c r="V112" s="200"/>
      <c r="W112" s="200"/>
      <c r="X112" s="200"/>
      <c r="Y112" s="200"/>
      <c r="Z112" s="200"/>
      <c r="AA112" s="200"/>
      <c r="AB112" s="200"/>
      <c r="AC112" s="200"/>
      <c r="AD112" s="200"/>
      <c r="AE112" s="200"/>
      <c r="AF112" s="140"/>
      <c r="AG112" s="140"/>
      <c r="AH112" s="140"/>
    </row>
    <row r="113" spans="15:34" ht="14.25">
      <c r="O113" s="194"/>
      <c r="P113" s="200"/>
      <c r="Q113" s="403"/>
      <c r="R113" s="403"/>
      <c r="S113" s="403"/>
      <c r="T113" s="403"/>
      <c r="U113" s="405"/>
      <c r="V113" s="200"/>
      <c r="W113" s="200"/>
      <c r="X113" s="200"/>
      <c r="Y113" s="200"/>
      <c r="Z113" s="200"/>
      <c r="AA113" s="200"/>
      <c r="AB113" s="200"/>
      <c r="AC113" s="200"/>
      <c r="AD113" s="200"/>
      <c r="AE113" s="200"/>
      <c r="AF113" s="140"/>
      <c r="AG113" s="140"/>
      <c r="AH113" s="140"/>
    </row>
    <row r="114" spans="15:34" ht="14.25">
      <c r="O114" s="194"/>
      <c r="P114" s="200"/>
      <c r="Q114" s="200"/>
      <c r="R114" s="403"/>
      <c r="S114" s="200"/>
      <c r="T114" s="403"/>
      <c r="U114" s="405"/>
      <c r="V114" s="200"/>
      <c r="W114" s="200"/>
      <c r="X114" s="200"/>
      <c r="Y114" s="200"/>
      <c r="Z114" s="200"/>
      <c r="AA114" s="200"/>
      <c r="AB114" s="200"/>
      <c r="AC114" s="200"/>
      <c r="AD114" s="200"/>
      <c r="AE114" s="200"/>
      <c r="AF114" s="140"/>
      <c r="AG114" s="140"/>
      <c r="AH114" s="140"/>
    </row>
    <row r="115" spans="15:34" ht="14.25">
      <c r="O115" s="194"/>
      <c r="P115" s="200"/>
      <c r="Q115" s="403"/>
      <c r="R115" s="403"/>
      <c r="S115" s="403"/>
      <c r="T115" s="403"/>
      <c r="U115" s="405"/>
      <c r="V115" s="200"/>
      <c r="W115" s="200"/>
      <c r="X115" s="200"/>
      <c r="Y115" s="200"/>
      <c r="Z115" s="200"/>
      <c r="AA115" s="200"/>
      <c r="AB115" s="200"/>
      <c r="AC115" s="200"/>
      <c r="AD115" s="200"/>
      <c r="AE115" s="200"/>
      <c r="AF115" s="140"/>
      <c r="AG115" s="140"/>
      <c r="AH115" s="140"/>
    </row>
    <row r="116" spans="15:34" ht="14.25">
      <c r="O116" s="194"/>
      <c r="P116" s="200"/>
      <c r="Q116" s="403"/>
      <c r="R116" s="403"/>
      <c r="S116" s="403"/>
      <c r="T116" s="403"/>
      <c r="U116" s="405"/>
      <c r="V116" s="200"/>
      <c r="W116" s="200"/>
      <c r="X116" s="200"/>
      <c r="Y116" s="200"/>
      <c r="Z116" s="200"/>
      <c r="AA116" s="200"/>
      <c r="AB116" s="200"/>
      <c r="AC116" s="200"/>
      <c r="AD116" s="200"/>
      <c r="AE116" s="200"/>
      <c r="AF116" s="140"/>
      <c r="AG116" s="140"/>
      <c r="AH116" s="140"/>
    </row>
    <row r="117" spans="15:34" ht="14.25">
      <c r="O117" s="194"/>
      <c r="P117" s="200"/>
      <c r="Q117" s="200"/>
      <c r="R117" s="403"/>
      <c r="S117" s="200"/>
      <c r="T117" s="403"/>
      <c r="U117" s="405"/>
      <c r="V117" s="200"/>
      <c r="W117" s="200"/>
      <c r="X117" s="200"/>
      <c r="Y117" s="200"/>
      <c r="Z117" s="200"/>
      <c r="AA117" s="200"/>
      <c r="AB117" s="200"/>
      <c r="AC117" s="200"/>
      <c r="AD117" s="200"/>
      <c r="AE117" s="200"/>
      <c r="AF117" s="140"/>
      <c r="AG117" s="140"/>
      <c r="AH117" s="140"/>
    </row>
    <row r="118" spans="15:34" ht="14.25">
      <c r="O118" s="194"/>
      <c r="P118" s="200"/>
      <c r="Q118" s="403"/>
      <c r="R118" s="403"/>
      <c r="S118" s="403"/>
      <c r="T118" s="403"/>
      <c r="U118" s="405"/>
      <c r="V118" s="200"/>
      <c r="W118" s="200"/>
      <c r="X118" s="200"/>
      <c r="Y118" s="200"/>
      <c r="Z118" s="200"/>
      <c r="AA118" s="200"/>
      <c r="AB118" s="200"/>
      <c r="AC118" s="200"/>
      <c r="AD118" s="200"/>
      <c r="AE118" s="200"/>
      <c r="AF118" s="140"/>
      <c r="AG118" s="140"/>
      <c r="AH118" s="140"/>
    </row>
    <row r="119" spans="15:34" ht="14.25">
      <c r="O119" s="194"/>
      <c r="P119" s="200"/>
      <c r="Q119" s="200"/>
      <c r="R119" s="403"/>
      <c r="S119" s="403"/>
      <c r="T119" s="403"/>
      <c r="U119" s="405"/>
      <c r="V119" s="200"/>
      <c r="W119" s="200"/>
      <c r="X119" s="200"/>
      <c r="Y119" s="200"/>
      <c r="Z119" s="200"/>
      <c r="AA119" s="200"/>
      <c r="AB119" s="200"/>
      <c r="AC119" s="200"/>
      <c r="AD119" s="200"/>
      <c r="AE119" s="200"/>
      <c r="AF119" s="140"/>
      <c r="AG119" s="140"/>
      <c r="AH119" s="140"/>
    </row>
    <row r="120" spans="15:34" ht="14.25">
      <c r="O120" s="194"/>
      <c r="P120" s="200"/>
      <c r="Q120" s="403"/>
      <c r="R120" s="403"/>
      <c r="S120" s="403"/>
      <c r="T120" s="403"/>
      <c r="U120" s="405"/>
      <c r="V120" s="200"/>
      <c r="W120" s="200"/>
      <c r="X120" s="200"/>
      <c r="Y120" s="200"/>
      <c r="Z120" s="200"/>
      <c r="AA120" s="200"/>
      <c r="AB120" s="200"/>
      <c r="AC120" s="200"/>
      <c r="AD120" s="200"/>
      <c r="AE120" s="200"/>
      <c r="AF120" s="140"/>
      <c r="AG120" s="140"/>
      <c r="AH120" s="140"/>
    </row>
    <row r="121" spans="15:34" ht="14.25">
      <c r="O121" s="194"/>
      <c r="P121" s="200"/>
      <c r="Q121" s="200"/>
      <c r="R121" s="403"/>
      <c r="S121" s="200"/>
      <c r="T121" s="403"/>
      <c r="U121" s="405"/>
      <c r="V121" s="200"/>
      <c r="W121" s="200"/>
      <c r="X121" s="200"/>
      <c r="Y121" s="200"/>
      <c r="Z121" s="200"/>
      <c r="AA121" s="200"/>
      <c r="AB121" s="200"/>
      <c r="AC121" s="200"/>
      <c r="AD121" s="200"/>
      <c r="AE121" s="200"/>
      <c r="AF121" s="140"/>
      <c r="AG121" s="140"/>
      <c r="AH121" s="140"/>
    </row>
    <row r="122" spans="15:34" ht="14.25">
      <c r="O122" s="194"/>
      <c r="P122" s="200"/>
      <c r="Q122" s="403"/>
      <c r="R122" s="403"/>
      <c r="S122" s="403"/>
      <c r="T122" s="403"/>
      <c r="U122" s="405"/>
      <c r="V122" s="200"/>
      <c r="W122" s="200"/>
      <c r="X122" s="200"/>
      <c r="Y122" s="200"/>
      <c r="Z122" s="200"/>
      <c r="AA122" s="200"/>
      <c r="AB122" s="200"/>
      <c r="AC122" s="200"/>
      <c r="AD122" s="200"/>
      <c r="AE122" s="200"/>
      <c r="AF122" s="140"/>
      <c r="AG122" s="140"/>
      <c r="AH122" s="140"/>
    </row>
    <row r="123" spans="16:34" ht="14.25">
      <c r="P123" s="140"/>
      <c r="Q123" s="140"/>
      <c r="R123" s="143"/>
      <c r="S123" s="140"/>
      <c r="T123" s="143"/>
      <c r="U123" s="144"/>
      <c r="V123" s="140"/>
      <c r="W123" s="140"/>
      <c r="X123" s="140"/>
      <c r="Y123" s="140"/>
      <c r="Z123" s="140"/>
      <c r="AA123" s="140"/>
      <c r="AB123" s="140"/>
      <c r="AC123" s="140"/>
      <c r="AD123" s="140"/>
      <c r="AE123" s="140"/>
      <c r="AF123" s="140"/>
      <c r="AG123" s="140"/>
      <c r="AH123" s="140"/>
    </row>
    <row r="124" spans="16:34" ht="14.25">
      <c r="P124" s="140"/>
      <c r="Q124" s="140"/>
      <c r="R124" s="143"/>
      <c r="S124" s="140"/>
      <c r="T124" s="143"/>
      <c r="U124" s="144"/>
      <c r="V124" s="140"/>
      <c r="W124" s="140"/>
      <c r="X124" s="140"/>
      <c r="Y124" s="140"/>
      <c r="Z124" s="140"/>
      <c r="AA124" s="140"/>
      <c r="AB124" s="140"/>
      <c r="AC124" s="140"/>
      <c r="AD124" s="140"/>
      <c r="AE124" s="140"/>
      <c r="AF124" s="140"/>
      <c r="AG124" s="140"/>
      <c r="AH124" s="140"/>
    </row>
    <row r="125" spans="16:34" ht="14.25">
      <c r="P125" s="140"/>
      <c r="Q125" s="140"/>
      <c r="R125" s="143"/>
      <c r="S125" s="140"/>
      <c r="T125" s="143"/>
      <c r="U125" s="144"/>
      <c r="V125" s="140"/>
      <c r="W125" s="140"/>
      <c r="X125" s="140"/>
      <c r="Y125" s="140"/>
      <c r="Z125" s="140"/>
      <c r="AA125" s="140"/>
      <c r="AB125" s="140"/>
      <c r="AC125" s="140"/>
      <c r="AD125" s="140"/>
      <c r="AE125" s="140"/>
      <c r="AF125" s="140"/>
      <c r="AG125" s="140"/>
      <c r="AH125" s="140"/>
    </row>
    <row r="126" spans="16:34" ht="14.25">
      <c r="P126" s="140"/>
      <c r="Q126" s="140"/>
      <c r="R126" s="143"/>
      <c r="S126" s="140"/>
      <c r="T126" s="143"/>
      <c r="U126" s="144"/>
      <c r="V126" s="140"/>
      <c r="W126" s="140"/>
      <c r="X126" s="140"/>
      <c r="Y126" s="140"/>
      <c r="Z126" s="140"/>
      <c r="AA126" s="140"/>
      <c r="AB126" s="140"/>
      <c r="AC126" s="140"/>
      <c r="AD126" s="140"/>
      <c r="AE126" s="140"/>
      <c r="AF126" s="140"/>
      <c r="AG126" s="140"/>
      <c r="AH126" s="140"/>
    </row>
    <row r="127" spans="16:34" ht="14.25">
      <c r="P127" s="140"/>
      <c r="Q127" s="143"/>
      <c r="R127" s="143"/>
      <c r="S127" s="143"/>
      <c r="T127" s="143"/>
      <c r="U127" s="144"/>
      <c r="V127" s="140"/>
      <c r="W127" s="140"/>
      <c r="X127" s="140"/>
      <c r="Y127" s="140"/>
      <c r="Z127" s="140"/>
      <c r="AA127" s="140"/>
      <c r="AB127" s="140"/>
      <c r="AC127" s="140"/>
      <c r="AD127" s="140"/>
      <c r="AE127" s="140"/>
      <c r="AF127" s="140"/>
      <c r="AG127" s="140"/>
      <c r="AH127" s="140"/>
    </row>
    <row r="128" spans="16:34" ht="14.25">
      <c r="P128" s="140"/>
      <c r="Q128" s="143"/>
      <c r="R128" s="140"/>
      <c r="S128" s="143"/>
      <c r="T128" s="143"/>
      <c r="U128" s="144"/>
      <c r="V128" s="140"/>
      <c r="W128" s="140"/>
      <c r="X128" s="140"/>
      <c r="Y128" s="140"/>
      <c r="Z128" s="140"/>
      <c r="AA128" s="140"/>
      <c r="AB128" s="140"/>
      <c r="AC128" s="140"/>
      <c r="AD128" s="140"/>
      <c r="AE128" s="140"/>
      <c r="AF128" s="140"/>
      <c r="AG128" s="140"/>
      <c r="AH128" s="140"/>
    </row>
    <row r="129" spans="16:34" ht="14.25">
      <c r="P129" s="140"/>
      <c r="Q129" s="140"/>
      <c r="R129" s="140"/>
      <c r="S129" s="140"/>
      <c r="T129" s="143"/>
      <c r="U129" s="144"/>
      <c r="V129" s="140"/>
      <c r="W129" s="140"/>
      <c r="X129" s="140"/>
      <c r="Y129" s="140"/>
      <c r="Z129" s="140"/>
      <c r="AA129" s="140"/>
      <c r="AB129" s="140"/>
      <c r="AC129" s="140"/>
      <c r="AD129" s="140"/>
      <c r="AE129" s="140"/>
      <c r="AF129" s="140"/>
      <c r="AG129" s="140"/>
      <c r="AH129" s="140"/>
    </row>
    <row r="130" spans="16:34" ht="14.25">
      <c r="P130" s="140"/>
      <c r="Q130" s="140"/>
      <c r="R130" s="140"/>
      <c r="S130" s="140"/>
      <c r="T130" s="143"/>
      <c r="U130" s="144"/>
      <c r="V130" s="140"/>
      <c r="W130" s="140"/>
      <c r="X130" s="140"/>
      <c r="Y130" s="140"/>
      <c r="Z130" s="140"/>
      <c r="AA130" s="140"/>
      <c r="AB130" s="140"/>
      <c r="AC130" s="140"/>
      <c r="AD130" s="140"/>
      <c r="AE130" s="140"/>
      <c r="AF130" s="140"/>
      <c r="AG130" s="140"/>
      <c r="AH130" s="140"/>
    </row>
    <row r="131" spans="16:34" ht="14.25">
      <c r="P131" s="140"/>
      <c r="Q131" s="140"/>
      <c r="R131" s="140"/>
      <c r="S131" s="143"/>
      <c r="T131" s="140"/>
      <c r="U131" s="144"/>
      <c r="V131" s="140"/>
      <c r="W131" s="140"/>
      <c r="X131" s="140"/>
      <c r="Y131" s="140"/>
      <c r="Z131" s="140"/>
      <c r="AA131" s="140"/>
      <c r="AB131" s="140"/>
      <c r="AC131" s="140"/>
      <c r="AD131" s="140"/>
      <c r="AE131" s="140"/>
      <c r="AF131" s="140"/>
      <c r="AG131" s="140"/>
      <c r="AH131" s="140"/>
    </row>
    <row r="132" spans="16:34" ht="14.25">
      <c r="P132" s="140"/>
      <c r="Q132" s="140"/>
      <c r="R132" s="140"/>
      <c r="S132" s="143"/>
      <c r="T132" s="140"/>
      <c r="U132" s="144"/>
      <c r="V132" s="140"/>
      <c r="W132" s="140"/>
      <c r="X132" s="140"/>
      <c r="Y132" s="140"/>
      <c r="Z132" s="140"/>
      <c r="AA132" s="140"/>
      <c r="AB132" s="140"/>
      <c r="AC132" s="140"/>
      <c r="AD132" s="140"/>
      <c r="AE132" s="140"/>
      <c r="AF132" s="140"/>
      <c r="AG132" s="140"/>
      <c r="AH132" s="140"/>
    </row>
    <row r="133" spans="16:34" ht="14.25">
      <c r="P133" s="140"/>
      <c r="Q133" s="143"/>
      <c r="R133" s="140"/>
      <c r="S133" s="143"/>
      <c r="T133" s="140"/>
      <c r="U133" s="144"/>
      <c r="V133" s="140"/>
      <c r="W133" s="140"/>
      <c r="X133" s="140"/>
      <c r="Y133" s="140"/>
      <c r="Z133" s="140"/>
      <c r="AA133" s="140"/>
      <c r="AB133" s="140"/>
      <c r="AC133" s="140"/>
      <c r="AD133" s="140"/>
      <c r="AE133" s="140"/>
      <c r="AF133" s="140"/>
      <c r="AG133" s="140"/>
      <c r="AH133" s="140"/>
    </row>
    <row r="134" spans="16:34" ht="14.25">
      <c r="P134" s="140"/>
      <c r="Q134" s="143"/>
      <c r="R134" s="140"/>
      <c r="S134" s="143"/>
      <c r="T134" s="140"/>
      <c r="U134" s="144"/>
      <c r="V134" s="140"/>
      <c r="W134" s="140"/>
      <c r="X134" s="140"/>
      <c r="Y134" s="140"/>
      <c r="Z134" s="140"/>
      <c r="AA134" s="140"/>
      <c r="AB134" s="140"/>
      <c r="AC134" s="140"/>
      <c r="AD134" s="140"/>
      <c r="AE134" s="140"/>
      <c r="AF134" s="140"/>
      <c r="AG134" s="140"/>
      <c r="AH134" s="140"/>
    </row>
    <row r="135" spans="16:34" ht="14.25">
      <c r="P135" s="140"/>
      <c r="Q135" s="143"/>
      <c r="R135" s="140"/>
      <c r="S135" s="143"/>
      <c r="T135" s="140"/>
      <c r="U135" s="144"/>
      <c r="V135" s="140"/>
      <c r="W135" s="140"/>
      <c r="X135" s="140"/>
      <c r="Y135" s="140"/>
      <c r="Z135" s="140"/>
      <c r="AA135" s="140"/>
      <c r="AB135" s="140"/>
      <c r="AC135" s="140"/>
      <c r="AD135" s="140"/>
      <c r="AE135" s="140"/>
      <c r="AF135" s="140"/>
      <c r="AG135" s="140"/>
      <c r="AH135" s="140"/>
    </row>
    <row r="136" spans="16:34" ht="14.25">
      <c r="P136" s="140"/>
      <c r="Q136" s="143"/>
      <c r="R136" s="140"/>
      <c r="S136" s="143"/>
      <c r="T136" s="140"/>
      <c r="U136" s="144"/>
      <c r="V136" s="140"/>
      <c r="W136" s="140"/>
      <c r="X136" s="140"/>
      <c r="Y136" s="140"/>
      <c r="Z136" s="140"/>
      <c r="AA136" s="140"/>
      <c r="AB136" s="140"/>
      <c r="AC136" s="140"/>
      <c r="AD136" s="140"/>
      <c r="AE136" s="140"/>
      <c r="AF136" s="140"/>
      <c r="AG136" s="140"/>
      <c r="AH136" s="140"/>
    </row>
    <row r="137" spans="16:34" ht="14.25">
      <c r="P137" s="140"/>
      <c r="Q137" s="143"/>
      <c r="R137" s="140"/>
      <c r="S137" s="143"/>
      <c r="T137" s="140"/>
      <c r="U137" s="144"/>
      <c r="V137" s="140"/>
      <c r="W137" s="140"/>
      <c r="X137" s="140"/>
      <c r="Y137" s="140"/>
      <c r="Z137" s="140"/>
      <c r="AA137" s="140"/>
      <c r="AB137" s="140"/>
      <c r="AC137" s="140"/>
      <c r="AD137" s="140"/>
      <c r="AE137" s="140"/>
      <c r="AF137" s="140"/>
      <c r="AG137" s="140"/>
      <c r="AH137" s="140"/>
    </row>
    <row r="138" spans="16:34" ht="14.25">
      <c r="P138" s="140"/>
      <c r="Q138" s="140"/>
      <c r="R138" s="140"/>
      <c r="S138" s="143"/>
      <c r="T138" s="140"/>
      <c r="U138" s="144"/>
      <c r="V138" s="140"/>
      <c r="W138" s="140"/>
      <c r="X138" s="140"/>
      <c r="Y138" s="140"/>
      <c r="Z138" s="140"/>
      <c r="AA138" s="140"/>
      <c r="AB138" s="140"/>
      <c r="AC138" s="140"/>
      <c r="AD138" s="140"/>
      <c r="AE138" s="140"/>
      <c r="AF138" s="140"/>
      <c r="AG138" s="140"/>
      <c r="AH138" s="140"/>
    </row>
    <row r="139" spans="16:34" ht="14.25">
      <c r="P139" s="140"/>
      <c r="Q139" s="143"/>
      <c r="R139" s="140"/>
      <c r="S139" s="143"/>
      <c r="T139" s="140"/>
      <c r="U139" s="144"/>
      <c r="V139" s="140"/>
      <c r="W139" s="140"/>
      <c r="X139" s="140"/>
      <c r="Y139" s="140"/>
      <c r="Z139" s="140"/>
      <c r="AA139" s="140"/>
      <c r="AB139" s="140"/>
      <c r="AC139" s="140"/>
      <c r="AD139" s="140"/>
      <c r="AE139" s="140"/>
      <c r="AF139" s="140"/>
      <c r="AG139" s="140"/>
      <c r="AH139" s="140"/>
    </row>
    <row r="140" spans="16:34" ht="14.25">
      <c r="P140" s="140"/>
      <c r="Q140" s="140"/>
      <c r="R140" s="140"/>
      <c r="S140" s="140"/>
      <c r="T140" s="140"/>
      <c r="U140" s="140"/>
      <c r="V140" s="140"/>
      <c r="W140" s="140"/>
      <c r="X140" s="140"/>
      <c r="Y140" s="140"/>
      <c r="Z140" s="140"/>
      <c r="AA140" s="140"/>
      <c r="AB140" s="140"/>
      <c r="AC140" s="140"/>
      <c r="AD140" s="140"/>
      <c r="AE140" s="140"/>
      <c r="AF140" s="140"/>
      <c r="AG140" s="140"/>
      <c r="AH140" s="140"/>
    </row>
    <row r="141" spans="16:34" ht="14.25">
      <c r="P141" s="140"/>
      <c r="Q141" s="140"/>
      <c r="R141" s="140"/>
      <c r="S141" s="140"/>
      <c r="T141" s="140"/>
      <c r="U141" s="140"/>
      <c r="V141" s="140"/>
      <c r="W141" s="140"/>
      <c r="X141" s="140"/>
      <c r="Y141" s="140"/>
      <c r="Z141" s="140"/>
      <c r="AA141" s="140"/>
      <c r="AB141" s="140"/>
      <c r="AC141" s="140"/>
      <c r="AD141" s="140"/>
      <c r="AE141" s="140"/>
      <c r="AF141" s="140"/>
      <c r="AG141" s="140"/>
      <c r="AH141" s="140"/>
    </row>
    <row r="142" spans="16:34" ht="14.25">
      <c r="P142" s="140"/>
      <c r="Q142" s="140"/>
      <c r="R142" s="140"/>
      <c r="S142" s="140"/>
      <c r="T142" s="140"/>
      <c r="U142" s="140"/>
      <c r="V142" s="140"/>
      <c r="W142" s="140"/>
      <c r="X142" s="140"/>
      <c r="Y142" s="140"/>
      <c r="Z142" s="140"/>
      <c r="AA142" s="140"/>
      <c r="AB142" s="140"/>
      <c r="AC142" s="140"/>
      <c r="AD142" s="140"/>
      <c r="AE142" s="140"/>
      <c r="AF142" s="140"/>
      <c r="AG142" s="140"/>
      <c r="AH142" s="140"/>
    </row>
    <row r="143" spans="16:34" ht="14.25">
      <c r="P143" s="140"/>
      <c r="Q143" s="140"/>
      <c r="R143" s="140"/>
      <c r="S143" s="140"/>
      <c r="T143" s="140"/>
      <c r="U143" s="140"/>
      <c r="V143" s="140"/>
      <c r="W143" s="140"/>
      <c r="X143" s="140"/>
      <c r="Y143" s="140"/>
      <c r="Z143" s="140"/>
      <c r="AA143" s="140"/>
      <c r="AB143" s="140"/>
      <c r="AC143" s="140"/>
      <c r="AD143" s="140"/>
      <c r="AE143" s="140"/>
      <c r="AF143" s="140"/>
      <c r="AG143" s="140"/>
      <c r="AH143" s="140"/>
    </row>
    <row r="144" spans="16:34" ht="14.25">
      <c r="P144" s="140"/>
      <c r="Q144" s="140"/>
      <c r="R144" s="140"/>
      <c r="S144" s="140"/>
      <c r="T144" s="140"/>
      <c r="U144" s="140"/>
      <c r="V144" s="140"/>
      <c r="W144" s="140"/>
      <c r="X144" s="140"/>
      <c r="Y144" s="140"/>
      <c r="Z144" s="140"/>
      <c r="AA144" s="140"/>
      <c r="AB144" s="140"/>
      <c r="AC144" s="140"/>
      <c r="AD144" s="140"/>
      <c r="AE144" s="140"/>
      <c r="AF144" s="140"/>
      <c r="AG144" s="140"/>
      <c r="AH144" s="140"/>
    </row>
    <row r="145" spans="16:34" ht="14.25">
      <c r="P145" s="140"/>
      <c r="Q145" s="140"/>
      <c r="R145" s="140"/>
      <c r="S145" s="140"/>
      <c r="T145" s="140"/>
      <c r="U145" s="140"/>
      <c r="V145" s="140"/>
      <c r="W145" s="140"/>
      <c r="X145" s="140"/>
      <c r="Y145" s="140"/>
      <c r="Z145" s="140"/>
      <c r="AA145" s="140"/>
      <c r="AB145" s="140"/>
      <c r="AC145" s="140"/>
      <c r="AD145" s="140"/>
      <c r="AE145" s="140"/>
      <c r="AF145" s="140"/>
      <c r="AG145" s="140"/>
      <c r="AH145" s="140"/>
    </row>
    <row r="146" spans="16:34" ht="14.25">
      <c r="P146" s="140"/>
      <c r="Q146" s="140"/>
      <c r="R146" s="140"/>
      <c r="S146" s="140"/>
      <c r="T146" s="140"/>
      <c r="U146" s="140"/>
      <c r="V146" s="140"/>
      <c r="W146" s="140"/>
      <c r="X146" s="140"/>
      <c r="Y146" s="140"/>
      <c r="Z146" s="140"/>
      <c r="AA146" s="140"/>
      <c r="AB146" s="140"/>
      <c r="AC146" s="140"/>
      <c r="AD146" s="140"/>
      <c r="AE146" s="140"/>
      <c r="AF146" s="140"/>
      <c r="AG146" s="140"/>
      <c r="AH146" s="140"/>
    </row>
    <row r="147" spans="16:29" ht="14.25">
      <c r="P147" s="140"/>
      <c r="Q147" s="140"/>
      <c r="R147" s="140"/>
      <c r="S147" s="140"/>
      <c r="T147" s="140"/>
      <c r="U147" s="140"/>
      <c r="V147" s="140"/>
      <c r="W147" s="140"/>
      <c r="X147" s="140"/>
      <c r="Y147" s="140"/>
      <c r="Z147" s="140"/>
      <c r="AA147" s="140"/>
      <c r="AB147" s="140"/>
      <c r="AC147" s="140"/>
    </row>
    <row r="148" spans="16:29" ht="14.25">
      <c r="P148" s="140"/>
      <c r="Q148" s="140"/>
      <c r="R148" s="140"/>
      <c r="S148" s="140"/>
      <c r="T148" s="140"/>
      <c r="U148" s="140"/>
      <c r="V148" s="140"/>
      <c r="W148" s="140"/>
      <c r="X148" s="140"/>
      <c r="Y148" s="140"/>
      <c r="Z148" s="140"/>
      <c r="AA148" s="140"/>
      <c r="AB148" s="140"/>
      <c r="AC148" s="140"/>
    </row>
    <row r="149" spans="16:28" ht="14.25">
      <c r="P149" s="140"/>
      <c r="Q149" s="140"/>
      <c r="R149" s="140"/>
      <c r="S149" s="140"/>
      <c r="T149" s="140"/>
      <c r="U149" s="140"/>
      <c r="V149" s="140"/>
      <c r="W149" s="140"/>
      <c r="X149" s="140"/>
      <c r="Y149" s="140"/>
      <c r="Z149" s="140"/>
      <c r="AA149" s="140"/>
      <c r="AB149" s="140"/>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75" r:id="rId2"/>
  <headerFooter>
    <oddFooter>&amp;C&amp;10 9</oddFooter>
  </headerFooter>
  <ignoredErrors>
    <ignoredError sqref="AC6:AC10" formulaRange="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Q3:AH54"/>
  <sheetViews>
    <sheetView zoomScaleSheetLayoutView="100" zoomScalePageLayoutView="0" workbookViewId="0" topLeftCell="A1">
      <selection activeCell="R15" sqref="R15:R19"/>
    </sheetView>
  </sheetViews>
  <sheetFormatPr defaultColWidth="11.00390625" defaultRowHeight="14.25"/>
  <cols>
    <col min="1" max="7" width="11.00390625" style="26" customWidth="1"/>
    <col min="8" max="8" width="1.00390625" style="26" customWidth="1"/>
    <col min="9" max="17" width="11.00390625" style="26" customWidth="1"/>
    <col min="18" max="18" width="11.00390625" style="77" customWidth="1"/>
    <col min="19" max="19" width="6.875" style="77" bestFit="1" customWidth="1"/>
    <col min="20" max="31" width="11.00390625" style="77" customWidth="1"/>
    <col min="32" max="16384" width="11.00390625" style="26" customWidth="1"/>
  </cols>
  <sheetData>
    <row r="3" spans="18:33" ht="14.25">
      <c r="R3" s="194"/>
      <c r="S3" s="194"/>
      <c r="T3" s="194" t="s">
        <v>32</v>
      </c>
      <c r="U3" s="194"/>
      <c r="V3" s="194"/>
      <c r="W3" s="194"/>
      <c r="X3" s="194"/>
      <c r="Y3" s="194"/>
      <c r="Z3" s="194"/>
      <c r="AA3" s="194"/>
      <c r="AB3" s="194"/>
      <c r="AC3" s="194"/>
      <c r="AD3" s="194"/>
      <c r="AE3" s="194"/>
      <c r="AF3" s="194"/>
      <c r="AG3" s="194"/>
    </row>
    <row r="4" spans="18:33" ht="14.25">
      <c r="R4" s="194"/>
      <c r="S4" s="194"/>
      <c r="T4" s="194" t="s">
        <v>19</v>
      </c>
      <c r="U4" s="194" t="s">
        <v>20</v>
      </c>
      <c r="V4" s="194" t="s">
        <v>21</v>
      </c>
      <c r="W4" s="194" t="s">
        <v>22</v>
      </c>
      <c r="X4" s="194" t="s">
        <v>23</v>
      </c>
      <c r="Y4" s="194" t="s">
        <v>24</v>
      </c>
      <c r="Z4" s="194" t="s">
        <v>25</v>
      </c>
      <c r="AA4" s="194" t="s">
        <v>26</v>
      </c>
      <c r="AB4" s="194" t="s">
        <v>27</v>
      </c>
      <c r="AC4" s="194" t="s">
        <v>28</v>
      </c>
      <c r="AD4" s="194" t="s">
        <v>29</v>
      </c>
      <c r="AE4" s="194" t="s">
        <v>30</v>
      </c>
      <c r="AF4" s="194"/>
      <c r="AG4" s="194"/>
    </row>
    <row r="5" spans="18:33" ht="14.25">
      <c r="R5" s="194" t="s">
        <v>35</v>
      </c>
      <c r="S5" s="77">
        <v>2010</v>
      </c>
      <c r="T5" s="199">
        <v>118.427</v>
      </c>
      <c r="U5" s="199">
        <v>129.697</v>
      </c>
      <c r="V5" s="199">
        <v>111.349</v>
      </c>
      <c r="W5" s="199">
        <v>160.809</v>
      </c>
      <c r="X5" s="199">
        <v>152.94</v>
      </c>
      <c r="Y5" s="199">
        <v>157.863</v>
      </c>
      <c r="Z5" s="199">
        <v>320.094</v>
      </c>
      <c r="AA5" s="199">
        <v>405.733</v>
      </c>
      <c r="AB5" s="199">
        <v>417.128</v>
      </c>
      <c r="AC5" s="199">
        <v>412.996</v>
      </c>
      <c r="AD5" s="199">
        <v>590.398</v>
      </c>
      <c r="AE5" s="199">
        <v>329.098</v>
      </c>
      <c r="AF5" s="194"/>
      <c r="AG5" s="194"/>
    </row>
    <row r="6" spans="18:33" ht="14.25">
      <c r="R6" s="194" t="s">
        <v>35</v>
      </c>
      <c r="S6" s="77">
        <v>2011</v>
      </c>
      <c r="T6" s="199">
        <v>295.318</v>
      </c>
      <c r="U6" s="199">
        <v>231.181</v>
      </c>
      <c r="V6" s="199">
        <v>207.209</v>
      </c>
      <c r="W6" s="199">
        <v>158.986</v>
      </c>
      <c r="X6" s="199">
        <v>263.83</v>
      </c>
      <c r="Y6" s="199">
        <v>285.876</v>
      </c>
      <c r="Z6" s="199">
        <v>180.834</v>
      </c>
      <c r="AA6" s="199">
        <v>339.669</v>
      </c>
      <c r="AB6" s="199">
        <v>538.852</v>
      </c>
      <c r="AC6" s="199">
        <v>446.534</v>
      </c>
      <c r="AD6" s="199">
        <v>602.988</v>
      </c>
      <c r="AE6" s="199">
        <v>245.66729999999998</v>
      </c>
      <c r="AF6" s="194"/>
      <c r="AG6" s="194"/>
    </row>
    <row r="7" spans="18:32" ht="14.25">
      <c r="R7" s="194" t="s">
        <v>35</v>
      </c>
      <c r="S7" s="77">
        <v>2012</v>
      </c>
      <c r="T7" s="3">
        <v>224.283</v>
      </c>
      <c r="U7" s="199">
        <v>166.036</v>
      </c>
      <c r="V7" s="199">
        <v>191.967</v>
      </c>
      <c r="W7" s="2">
        <v>230.377</v>
      </c>
      <c r="X7" s="199">
        <v>262.098</v>
      </c>
      <c r="Y7" s="2">
        <v>190.628</v>
      </c>
      <c r="Z7" s="2">
        <v>254.364</v>
      </c>
      <c r="AA7" s="199">
        <v>446.515</v>
      </c>
      <c r="AB7" s="2">
        <v>512.377</v>
      </c>
      <c r="AC7" s="2">
        <v>653.755</v>
      </c>
      <c r="AD7" s="199">
        <v>574.465</v>
      </c>
      <c r="AE7" s="2">
        <v>294.581</v>
      </c>
      <c r="AF7" s="199">
        <f>SUM(T7:AE7)</f>
        <v>4001.4460000000004</v>
      </c>
    </row>
    <row r="8" spans="18:32" ht="14.25">
      <c r="R8" s="194" t="s">
        <v>35</v>
      </c>
      <c r="S8" s="77">
        <v>2013</v>
      </c>
      <c r="T8" s="2">
        <v>227.987</v>
      </c>
      <c r="U8" s="2">
        <v>128.196</v>
      </c>
      <c r="V8" s="2">
        <v>249.632</v>
      </c>
      <c r="W8" s="2">
        <v>152.334</v>
      </c>
      <c r="X8" s="2">
        <v>276.219</v>
      </c>
      <c r="Y8" s="2">
        <v>250.996</v>
      </c>
      <c r="Z8" s="199"/>
      <c r="AA8" s="199"/>
      <c r="AB8" s="199"/>
      <c r="AC8" s="199"/>
      <c r="AD8" s="199"/>
      <c r="AE8" s="199"/>
      <c r="AF8" s="199"/>
    </row>
    <row r="9" spans="18:33" ht="14.25">
      <c r="R9" s="194" t="s">
        <v>36</v>
      </c>
      <c r="S9" s="77">
        <v>2010</v>
      </c>
      <c r="T9" s="199">
        <v>505.576</v>
      </c>
      <c r="U9" s="199">
        <v>555.501</v>
      </c>
      <c r="V9" s="199">
        <v>448.208</v>
      </c>
      <c r="W9" s="199">
        <v>634.394</v>
      </c>
      <c r="X9" s="199">
        <v>585.862</v>
      </c>
      <c r="Y9" s="199">
        <v>606.859</v>
      </c>
      <c r="Z9" s="199">
        <v>1148.695</v>
      </c>
      <c r="AA9" s="199">
        <v>1624.791</v>
      </c>
      <c r="AB9" s="199">
        <v>1791.889</v>
      </c>
      <c r="AC9" s="199">
        <v>1650.838</v>
      </c>
      <c r="AD9" s="199">
        <v>2105.113</v>
      </c>
      <c r="AE9" s="199">
        <v>1213.354</v>
      </c>
      <c r="AF9" s="194"/>
      <c r="AG9" s="194"/>
    </row>
    <row r="10" spans="18:34" ht="14.25">
      <c r="R10" s="194" t="s">
        <v>36</v>
      </c>
      <c r="S10" s="77">
        <v>2011</v>
      </c>
      <c r="T10" s="199">
        <v>976.504</v>
      </c>
      <c r="U10" s="199">
        <v>961.957</v>
      </c>
      <c r="V10" s="199">
        <v>778.01</v>
      </c>
      <c r="W10" s="199">
        <v>662.081</v>
      </c>
      <c r="X10" s="199">
        <v>1063.725</v>
      </c>
      <c r="Y10" s="199">
        <v>1126.84</v>
      </c>
      <c r="Z10" s="199">
        <v>747.43</v>
      </c>
      <c r="AA10" s="199">
        <v>1220.202</v>
      </c>
      <c r="AB10" s="199">
        <v>2111.174</v>
      </c>
      <c r="AC10" s="199">
        <v>1703.088</v>
      </c>
      <c r="AD10" s="199">
        <v>2338.3</v>
      </c>
      <c r="AE10" s="199">
        <v>963.8</v>
      </c>
      <c r="AF10" s="194"/>
      <c r="AG10" s="194"/>
      <c r="AH10" s="2"/>
    </row>
    <row r="11" spans="18:34" ht="14.25">
      <c r="R11" s="194" t="s">
        <v>36</v>
      </c>
      <c r="S11" s="77">
        <v>2012</v>
      </c>
      <c r="T11" s="3">
        <v>886.848</v>
      </c>
      <c r="U11" s="199">
        <v>658.566</v>
      </c>
      <c r="V11" s="199">
        <v>928.392</v>
      </c>
      <c r="W11" s="2">
        <v>901.949</v>
      </c>
      <c r="X11" s="199">
        <v>1093.278</v>
      </c>
      <c r="Y11" s="2">
        <v>833.709</v>
      </c>
      <c r="Z11" s="2">
        <v>997.716</v>
      </c>
      <c r="AA11" s="199">
        <v>1728.277</v>
      </c>
      <c r="AB11" s="3">
        <v>2029.02</v>
      </c>
      <c r="AC11" s="3">
        <v>2547.774</v>
      </c>
      <c r="AD11" s="199">
        <v>2162.961</v>
      </c>
      <c r="AE11" s="2">
        <v>1158.222</v>
      </c>
      <c r="AF11" s="199">
        <f>SUM(T11:AE11)</f>
        <v>15926.712</v>
      </c>
      <c r="AG11" s="194"/>
      <c r="AH11" s="2"/>
    </row>
    <row r="12" spans="18:34" ht="14.25">
      <c r="R12" s="194" t="s">
        <v>36</v>
      </c>
      <c r="S12" s="77">
        <v>2013</v>
      </c>
      <c r="T12" s="2">
        <v>945.648</v>
      </c>
      <c r="U12" s="2">
        <v>569.099</v>
      </c>
      <c r="V12" s="3">
        <v>1002.128</v>
      </c>
      <c r="W12" s="2">
        <v>616.882</v>
      </c>
      <c r="X12" s="2">
        <v>1143.578</v>
      </c>
      <c r="Y12" s="2">
        <v>1100.867</v>
      </c>
      <c r="Z12" s="3"/>
      <c r="AA12" s="199"/>
      <c r="AB12" s="3"/>
      <c r="AC12" s="3"/>
      <c r="AD12" s="199"/>
      <c r="AE12" s="3"/>
      <c r="AF12" s="199"/>
      <c r="AG12" s="194"/>
      <c r="AH12" s="4"/>
    </row>
    <row r="13" spans="18:34" ht="14.25">
      <c r="R13" s="194"/>
      <c r="T13" s="194"/>
      <c r="U13" s="194"/>
      <c r="V13" s="194"/>
      <c r="W13" s="194"/>
      <c r="X13" s="195"/>
      <c r="Y13" s="194"/>
      <c r="Z13" s="194"/>
      <c r="AA13" s="194"/>
      <c r="AB13" s="194"/>
      <c r="AC13" s="194"/>
      <c r="AD13" s="194"/>
      <c r="AE13" s="194"/>
      <c r="AF13" s="194"/>
      <c r="AG13" s="194"/>
      <c r="AH13" s="1"/>
    </row>
    <row r="14" spans="18:33" ht="14.25">
      <c r="R14" s="194"/>
      <c r="T14" s="194" t="s">
        <v>33</v>
      </c>
      <c r="U14" s="194"/>
      <c r="V14" s="194"/>
      <c r="W14" s="194"/>
      <c r="X14" s="195"/>
      <c r="Y14" s="194"/>
      <c r="Z14" s="194"/>
      <c r="AA14" s="194"/>
      <c r="AB14" s="194"/>
      <c r="AC14" s="194"/>
      <c r="AD14" s="194"/>
      <c r="AE14" s="194"/>
      <c r="AF14" s="194"/>
      <c r="AG14" s="194"/>
    </row>
    <row r="15" spans="18:33" ht="14.25">
      <c r="R15" s="2"/>
      <c r="T15" s="194" t="s">
        <v>32</v>
      </c>
      <c r="U15" s="194"/>
      <c r="V15" s="194"/>
      <c r="W15" s="194"/>
      <c r="X15" s="194"/>
      <c r="Y15" s="194"/>
      <c r="Z15" s="194"/>
      <c r="AA15" s="194"/>
      <c r="AB15" s="194"/>
      <c r="AC15" s="194"/>
      <c r="AD15" s="194"/>
      <c r="AE15" s="194"/>
      <c r="AF15" s="194"/>
      <c r="AG15" s="194"/>
    </row>
    <row r="16" spans="17:33" ht="14.25">
      <c r="Q16" s="2"/>
      <c r="R16" s="2"/>
      <c r="T16" s="194" t="s">
        <v>19</v>
      </c>
      <c r="U16" s="194" t="s">
        <v>20</v>
      </c>
      <c r="V16" s="194" t="s">
        <v>21</v>
      </c>
      <c r="W16" s="194" t="s">
        <v>22</v>
      </c>
      <c r="X16" s="194" t="s">
        <v>23</v>
      </c>
      <c r="Y16" s="194" t="s">
        <v>24</v>
      </c>
      <c r="Z16" s="194" t="s">
        <v>25</v>
      </c>
      <c r="AA16" s="194" t="s">
        <v>26</v>
      </c>
      <c r="AB16" s="194" t="s">
        <v>27</v>
      </c>
      <c r="AC16" s="194" t="s">
        <v>28</v>
      </c>
      <c r="AD16" s="194" t="s">
        <v>29</v>
      </c>
      <c r="AE16" s="194" t="s">
        <v>30</v>
      </c>
      <c r="AF16" s="194"/>
      <c r="AG16" s="194"/>
    </row>
    <row r="17" spans="17:33" s="77" customFormat="1" ht="14.25">
      <c r="Q17" s="2"/>
      <c r="R17" s="4"/>
      <c r="S17" s="77">
        <v>2010</v>
      </c>
      <c r="T17" s="196">
        <v>4.269094041054827</v>
      </c>
      <c r="U17" s="196">
        <v>4.283067457227229</v>
      </c>
      <c r="V17" s="196">
        <v>4.025253931333016</v>
      </c>
      <c r="W17" s="196">
        <v>3.9450155153007604</v>
      </c>
      <c r="X17" s="196">
        <v>3.830665620504773</v>
      </c>
      <c r="Y17" s="196">
        <v>3.844213020150384</v>
      </c>
      <c r="Z17" s="196">
        <v>3.5886177185451773</v>
      </c>
      <c r="AA17" s="196">
        <v>4.004581830908504</v>
      </c>
      <c r="AB17" s="196">
        <v>4.295777315356437</v>
      </c>
      <c r="AC17" s="196">
        <v>3.9972251547230484</v>
      </c>
      <c r="AD17" s="196">
        <v>3.5655828779907788</v>
      </c>
      <c r="AE17" s="196">
        <v>3.686907851156798</v>
      </c>
      <c r="AF17" s="194"/>
      <c r="AG17" s="195"/>
    </row>
    <row r="18" spans="17:33" ht="14.25">
      <c r="Q18" s="4"/>
      <c r="R18" s="1"/>
      <c r="S18" s="77">
        <v>2011</v>
      </c>
      <c r="T18" s="196">
        <v>3.3066186280551815</v>
      </c>
      <c r="U18" s="196">
        <v>4.161055623083212</v>
      </c>
      <c r="V18" s="196">
        <v>3.754711426627222</v>
      </c>
      <c r="W18" s="196">
        <v>4.16439812310518</v>
      </c>
      <c r="X18" s="196">
        <v>4.031857635598681</v>
      </c>
      <c r="Y18" s="196">
        <v>3.9417089927101263</v>
      </c>
      <c r="Z18" s="196">
        <v>4.133238218476613</v>
      </c>
      <c r="AA18" s="196">
        <v>3.5923266474126283</v>
      </c>
      <c r="AB18" s="196">
        <v>3.9179106693489123</v>
      </c>
      <c r="AC18" s="196">
        <v>3.8140164018865303</v>
      </c>
      <c r="AD18" s="196">
        <v>3.8778549490205445</v>
      </c>
      <c r="AE18" s="196">
        <v>3.9231920568997176</v>
      </c>
      <c r="AF18" s="194"/>
      <c r="AG18" s="194"/>
    </row>
    <row r="19" spans="17:33" ht="14.25">
      <c r="Q19" s="1"/>
      <c r="R19" s="194"/>
      <c r="S19" s="77">
        <v>2012</v>
      </c>
      <c r="T19" s="4">
        <v>3.954147215794331</v>
      </c>
      <c r="U19" s="196">
        <v>3.966404876050977</v>
      </c>
      <c r="V19" s="196">
        <v>4.836206222944568</v>
      </c>
      <c r="W19" s="4">
        <v>3.9151000316871905</v>
      </c>
      <c r="X19" s="196">
        <v>4.171256552892429</v>
      </c>
      <c r="Y19" s="4">
        <v>4.373486581194788</v>
      </c>
      <c r="Z19" s="4">
        <v>3.9223946784922394</v>
      </c>
      <c r="AA19" s="196">
        <v>3.8705911335565437</v>
      </c>
      <c r="AB19" s="4">
        <v>3.960013817950455</v>
      </c>
      <c r="AC19" s="4">
        <v>3.897138836414253</v>
      </c>
      <c r="AD19" s="196">
        <v>3.7651745537151955</v>
      </c>
      <c r="AE19" s="4">
        <v>3.9317607041866243</v>
      </c>
      <c r="AF19" s="195"/>
      <c r="AG19" s="194"/>
    </row>
    <row r="20" spans="18:32" ht="14.25">
      <c r="R20" s="194"/>
      <c r="S20" s="77">
        <v>2013</v>
      </c>
      <c r="T20" s="4">
        <v>4.147815445617513</v>
      </c>
      <c r="U20" s="4">
        <v>4.439288277325346</v>
      </c>
      <c r="V20" s="4">
        <v>4.014421228047686</v>
      </c>
      <c r="W20" s="4">
        <v>4.049535888245566</v>
      </c>
      <c r="X20" s="4">
        <v>4.140113460696042</v>
      </c>
      <c r="Y20" s="4">
        <v>4.385994199110742</v>
      </c>
      <c r="Z20" s="4"/>
      <c r="AA20" s="196"/>
      <c r="AB20" s="4"/>
      <c r="AC20" s="4"/>
      <c r="AD20" s="196"/>
      <c r="AE20" s="4"/>
      <c r="AF20" s="195"/>
    </row>
    <row r="21" spans="18:31" ht="14.25">
      <c r="R21" s="194"/>
      <c r="T21" s="196"/>
      <c r="U21" s="196"/>
      <c r="V21" s="196"/>
      <c r="W21" s="196"/>
      <c r="X21" s="196"/>
      <c r="Y21" s="196"/>
      <c r="Z21" s="196"/>
      <c r="AA21" s="196"/>
      <c r="AB21" s="196"/>
      <c r="AC21" s="196"/>
      <c r="AD21" s="196"/>
      <c r="AE21" s="196"/>
    </row>
    <row r="22" spans="18:31" ht="14.25">
      <c r="R22" s="194"/>
      <c r="T22" s="194" t="s">
        <v>34</v>
      </c>
      <c r="U22" s="196"/>
      <c r="V22" s="196"/>
      <c r="W22" s="196"/>
      <c r="X22" s="196"/>
      <c r="Y22" s="196"/>
      <c r="Z22" s="196"/>
      <c r="AA22" s="196"/>
      <c r="AB22" s="196"/>
      <c r="AC22" s="196"/>
      <c r="AD22" s="196"/>
      <c r="AE22" s="196"/>
    </row>
    <row r="23" spans="18:32" ht="14.25">
      <c r="R23" s="194"/>
      <c r="T23" s="194" t="s">
        <v>32</v>
      </c>
      <c r="U23" s="194"/>
      <c r="V23" s="194"/>
      <c r="W23" s="194"/>
      <c r="X23" s="194"/>
      <c r="Y23" s="194"/>
      <c r="Z23" s="194"/>
      <c r="AA23" s="194"/>
      <c r="AB23" s="194"/>
      <c r="AC23" s="194"/>
      <c r="AD23" s="194"/>
      <c r="AE23" s="194"/>
      <c r="AF23" s="194"/>
    </row>
    <row r="24" spans="18:33" ht="14.25">
      <c r="R24" s="194"/>
      <c r="T24" s="194" t="s">
        <v>19</v>
      </c>
      <c r="U24" s="194" t="s">
        <v>20</v>
      </c>
      <c r="V24" s="194" t="s">
        <v>21</v>
      </c>
      <c r="W24" s="194" t="s">
        <v>22</v>
      </c>
      <c r="X24" s="194" t="s">
        <v>23</v>
      </c>
      <c r="Y24" s="194" t="s">
        <v>24</v>
      </c>
      <c r="Z24" s="194" t="s">
        <v>25</v>
      </c>
      <c r="AA24" s="194" t="s">
        <v>26</v>
      </c>
      <c r="AB24" s="194" t="s">
        <v>27</v>
      </c>
      <c r="AC24" s="194" t="s">
        <v>28</v>
      </c>
      <c r="AD24" s="194" t="s">
        <v>29</v>
      </c>
      <c r="AE24" s="194" t="s">
        <v>30</v>
      </c>
      <c r="AF24" s="194"/>
      <c r="AG24" s="194"/>
    </row>
    <row r="25" spans="18:33" ht="14.25">
      <c r="R25" s="194"/>
      <c r="S25" s="77">
        <v>2010</v>
      </c>
      <c r="T25" s="197">
        <v>2137.36462259451</v>
      </c>
      <c r="U25" s="197">
        <v>2280.990405020933</v>
      </c>
      <c r="V25" s="197">
        <v>2105.8518467161807</v>
      </c>
      <c r="W25" s="197">
        <v>2053.853977575882</v>
      </c>
      <c r="X25" s="197">
        <v>2042.5492155093502</v>
      </c>
      <c r="Y25" s="197">
        <v>2063.0738015241063</v>
      </c>
      <c r="Z25" s="197">
        <v>1908.1398133048417</v>
      </c>
      <c r="AA25" s="197">
        <v>2039.613618118319</v>
      </c>
      <c r="AB25" s="197">
        <v>2121.813289374005</v>
      </c>
      <c r="AC25" s="197">
        <v>1934.8168638921445</v>
      </c>
      <c r="AD25" s="197">
        <v>1719.7519337125125</v>
      </c>
      <c r="AE25" s="197">
        <v>1750.4701095722246</v>
      </c>
      <c r="AF25" s="194"/>
      <c r="AG25" s="194"/>
    </row>
    <row r="26" spans="18:33" ht="14.25">
      <c r="R26" s="194"/>
      <c r="S26" s="77">
        <v>2011</v>
      </c>
      <c r="T26" s="197">
        <v>1618.391421315328</v>
      </c>
      <c r="U26" s="197">
        <v>1979.372549344453</v>
      </c>
      <c r="V26" s="197">
        <v>1800.947335781747</v>
      </c>
      <c r="W26" s="197">
        <v>1962.7641233819331</v>
      </c>
      <c r="X26" s="197">
        <v>1885.8207718985711</v>
      </c>
      <c r="Y26" s="197">
        <v>1850.2776182680605</v>
      </c>
      <c r="Z26" s="197">
        <v>1913.4413008615634</v>
      </c>
      <c r="AA26" s="197">
        <v>1676.862155745741</v>
      </c>
      <c r="AB26" s="197">
        <v>1895.0542116573754</v>
      </c>
      <c r="AC26" s="197">
        <v>1951.784753501413</v>
      </c>
      <c r="AD26" s="197">
        <v>1971.6565702800056</v>
      </c>
      <c r="AE26" s="197">
        <v>2028.957236066827</v>
      </c>
      <c r="AF26" s="194"/>
      <c r="AG26" s="194"/>
    </row>
    <row r="27" spans="18:33" ht="14.25">
      <c r="R27" s="194"/>
      <c r="S27" s="77">
        <v>2012</v>
      </c>
      <c r="T27" s="197">
        <v>1982.37216516633</v>
      </c>
      <c r="U27" s="197">
        <v>1909.784283769785</v>
      </c>
      <c r="V27" s="197">
        <v>2347.4945006172934</v>
      </c>
      <c r="W27" s="197">
        <v>1902.7386153999746</v>
      </c>
      <c r="X27" s="197">
        <v>2073.4899198772973</v>
      </c>
      <c r="Y27" s="1">
        <v>2211.3660200495206</v>
      </c>
      <c r="Z27" s="1">
        <v>1929.5436141906873</v>
      </c>
      <c r="AA27" s="197">
        <v>1861.715629329362</v>
      </c>
      <c r="AB27" s="1">
        <v>1880.8877631119276</v>
      </c>
      <c r="AC27" s="1">
        <v>1852.5439172778792</v>
      </c>
      <c r="AD27" s="197">
        <v>1809.4299352789114</v>
      </c>
      <c r="AE27" s="1">
        <v>1875.960984788564</v>
      </c>
      <c r="AF27" s="194"/>
      <c r="AG27" s="194"/>
    </row>
    <row r="28" spans="18:33" ht="14.25">
      <c r="R28" s="194"/>
      <c r="S28" s="77">
        <v>2013</v>
      </c>
      <c r="T28" s="1">
        <v>1960.54792668003</v>
      </c>
      <c r="U28" s="1">
        <v>2096.853424911854</v>
      </c>
      <c r="V28" s="1">
        <v>1896.7337418279708</v>
      </c>
      <c r="W28" s="1">
        <v>1911.9478742762612</v>
      </c>
      <c r="X28" s="1">
        <v>1985.5156134806075</v>
      </c>
      <c r="Y28" s="1">
        <v>2205.672622790801</v>
      </c>
      <c r="Z28" s="1"/>
      <c r="AA28" s="197"/>
      <c r="AB28" s="1"/>
      <c r="AC28" s="1"/>
      <c r="AD28" s="197"/>
      <c r="AE28" s="1"/>
      <c r="AF28" s="194"/>
      <c r="AG28" s="194"/>
    </row>
    <row r="29" spans="18:33" ht="14.25">
      <c r="R29" s="194"/>
      <c r="S29" s="194"/>
      <c r="T29" s="194"/>
      <c r="U29" s="194"/>
      <c r="V29" s="194"/>
      <c r="W29" s="194"/>
      <c r="X29" s="196"/>
      <c r="Y29" s="195"/>
      <c r="Z29" s="194"/>
      <c r="AA29" s="194"/>
      <c r="AB29" s="194"/>
      <c r="AC29" s="194"/>
      <c r="AD29" s="194"/>
      <c r="AE29" s="194"/>
      <c r="AF29" s="194"/>
      <c r="AG29" s="194"/>
    </row>
    <row r="30" spans="18:33" ht="14.25">
      <c r="R30" s="194"/>
      <c r="S30" s="194"/>
      <c r="T30" s="194"/>
      <c r="U30" s="194"/>
      <c r="V30" s="194"/>
      <c r="W30" s="194"/>
      <c r="X30" s="197"/>
      <c r="Y30" s="195"/>
      <c r="Z30" s="194"/>
      <c r="AA30" s="194"/>
      <c r="AB30" s="194"/>
      <c r="AC30" s="196"/>
      <c r="AD30" s="194"/>
      <c r="AE30" s="194"/>
      <c r="AF30" s="194"/>
      <c r="AG30" s="194"/>
    </row>
    <row r="31" spans="18:33" ht="14.25">
      <c r="R31" s="194"/>
      <c r="S31" s="194"/>
      <c r="T31" s="194"/>
      <c r="U31" s="194"/>
      <c r="V31" s="194"/>
      <c r="W31" s="194"/>
      <c r="X31" s="194"/>
      <c r="Y31" s="196"/>
      <c r="Z31" s="194"/>
      <c r="AA31" s="194"/>
      <c r="AB31" s="194"/>
      <c r="AC31" s="197"/>
      <c r="AD31" s="194"/>
      <c r="AE31" s="194"/>
      <c r="AF31" s="194"/>
      <c r="AG31" s="194"/>
    </row>
    <row r="32" spans="18:32" ht="14.25">
      <c r="R32" s="194"/>
      <c r="S32" s="194"/>
      <c r="T32" s="194"/>
      <c r="U32" s="194"/>
      <c r="V32" s="194"/>
      <c r="W32" s="194"/>
      <c r="X32" s="194"/>
      <c r="Y32" s="198"/>
      <c r="Z32" s="194"/>
      <c r="AA32" s="194"/>
      <c r="AB32" s="194"/>
      <c r="AC32" s="194"/>
      <c r="AD32" s="194"/>
      <c r="AE32" s="194"/>
      <c r="AF32" s="194"/>
    </row>
    <row r="33" spans="18:32" ht="14.25">
      <c r="R33" s="194"/>
      <c r="S33" s="194"/>
      <c r="T33" s="194"/>
      <c r="U33" s="194"/>
      <c r="V33" s="194"/>
      <c r="W33" s="194"/>
      <c r="X33" s="194"/>
      <c r="Y33" s="194"/>
      <c r="Z33" s="194"/>
      <c r="AA33" s="194"/>
      <c r="AB33" s="194"/>
      <c r="AC33" s="194"/>
      <c r="AD33" s="194"/>
      <c r="AE33" s="194"/>
      <c r="AF33" s="194"/>
    </row>
    <row r="34" spans="19:33" s="77" customFormat="1" ht="14.25">
      <c r="S34" s="200"/>
      <c r="T34" s="201"/>
      <c r="U34" s="201"/>
      <c r="V34" s="201"/>
      <c r="W34" s="200"/>
      <c r="X34" s="200"/>
      <c r="Y34" s="200"/>
      <c r="Z34" s="200"/>
      <c r="AA34" s="200"/>
      <c r="AB34" s="200"/>
      <c r="AC34" s="200"/>
      <c r="AD34" s="200"/>
      <c r="AE34" s="200"/>
      <c r="AF34" s="200"/>
      <c r="AG34" s="2"/>
    </row>
    <row r="35" spans="19:32" ht="14.25">
      <c r="S35" s="140"/>
      <c r="T35" s="140"/>
      <c r="U35" s="140"/>
      <c r="V35" s="140"/>
      <c r="W35" s="140"/>
      <c r="X35" s="140"/>
      <c r="Y35" s="140"/>
      <c r="Z35" s="140"/>
      <c r="AA35" s="140"/>
      <c r="AB35" s="140"/>
      <c r="AC35" s="140"/>
      <c r="AD35" s="140"/>
      <c r="AE35" s="140"/>
      <c r="AF35" s="140"/>
    </row>
    <row r="36" spans="19:32" ht="14.25">
      <c r="S36" s="140"/>
      <c r="T36" s="142"/>
      <c r="U36" s="142"/>
      <c r="V36" s="142"/>
      <c r="W36" s="142"/>
      <c r="X36" s="142"/>
      <c r="Y36" s="140"/>
      <c r="Z36" s="140"/>
      <c r="AA36" s="140"/>
      <c r="AB36" s="140"/>
      <c r="AC36" s="140"/>
      <c r="AD36" s="140"/>
      <c r="AE36" s="140"/>
      <c r="AF36" s="140"/>
    </row>
    <row r="37" spans="19:32" ht="14.25">
      <c r="S37" s="140"/>
      <c r="T37" s="142"/>
      <c r="U37" s="142"/>
      <c r="V37" s="142"/>
      <c r="W37" s="142"/>
      <c r="X37" s="142"/>
      <c r="Y37" s="140"/>
      <c r="Z37" s="140"/>
      <c r="AA37" s="140"/>
      <c r="AB37" s="140"/>
      <c r="AC37" s="140"/>
      <c r="AD37" s="140"/>
      <c r="AE37" s="140"/>
      <c r="AF37" s="141"/>
    </row>
    <row r="38" spans="19:32" ht="14.25">
      <c r="S38" s="140"/>
      <c r="T38" s="142"/>
      <c r="U38" s="142"/>
      <c r="V38" s="142"/>
      <c r="W38" s="142"/>
      <c r="X38" s="142"/>
      <c r="Y38" s="140"/>
      <c r="Z38" s="140"/>
      <c r="AA38" s="140"/>
      <c r="AB38" s="140"/>
      <c r="AC38" s="140"/>
      <c r="AD38" s="140"/>
      <c r="AE38" s="140"/>
      <c r="AF38" s="140"/>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77" customFormat="1" ht="14.25">
      <c r="T51" s="1"/>
      <c r="U51" s="1"/>
      <c r="V51" s="1"/>
      <c r="W51" s="1"/>
      <c r="X51" s="1"/>
      <c r="Y51" s="1"/>
      <c r="Z51" s="1"/>
      <c r="AA51" s="1"/>
      <c r="AB51" s="1"/>
      <c r="AC51" s="1"/>
      <c r="AD51" s="1"/>
      <c r="AE51" s="1"/>
      <c r="AF51" s="26"/>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2013-07-18T21:58:23Z</cp:lastPrinted>
  <dcterms:created xsi:type="dcterms:W3CDTF">2011-03-09T18:53:11Z</dcterms:created>
  <dcterms:modified xsi:type="dcterms:W3CDTF">2019-01-08T18:39:05Z</dcterms:modified>
  <cp:category/>
  <cp:version/>
  <cp:contentType/>
  <cp:contentStatus/>
</cp:coreProperties>
</file>