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6" sheetId="17" r:id="rId17"/>
    <sheet name="Prod. vino graf" sheetId="18" r:id="rId18"/>
    <sheet name="Sup.plantada de vides (1)" sheetId="19" r:id="rId19"/>
    <sheet name="Sup. plantada de vides (2)" sheetId="20" r:id="rId20"/>
    <sheet name="precios comparativos" sheetId="21" r:id="rId21"/>
    <sheet name="Hoja1" sheetId="22" r:id="rId22"/>
  </sheets>
  <definedNames>
    <definedName name="area" localSheetId="14">'Existencias'!$A$1:$K$36</definedName>
    <definedName name="_xlnm.Print_Area" localSheetId="14">'Existencias'!$A$1:$P$35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Reg.'!$B$1:$F$17</definedName>
    <definedName name="_xlnm.Print_Area" localSheetId="10">'Precios vinos nac.'!$A$1:$O$40</definedName>
    <definedName name="_xlnm.Print_Area" localSheetId="16">'Prod. vino cuadro 16'!$B$3:$N$14</definedName>
    <definedName name="_xlnm.Print_Area" localSheetId="17">'Prod. vino graf'!$A$1:$H$48</definedName>
    <definedName name="_xlnm.Print_Area" localSheetId="9">'Proyección'!$A$1:$O$27</definedName>
    <definedName name="_xlnm.Print_Area" localSheetId="19">'Sup. plantada de vides (2)'!$B$1:$T$23</definedName>
    <definedName name="_xlnm.Print_Area" localSheetId="18">'Sup.plantada de vides (1)'!$B$1:$O$27</definedName>
    <definedName name="_xlnm.Print_Area" localSheetId="1">'Tabla de contenidos'!$A$1:$G$51</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mercado'!$A$1:$K$25</definedName>
    <definedName name="_xlnm.Print_Area" localSheetId="0">'Portada '!$A$1:$H$85</definedName>
    <definedName name="_xlnm.Print_Area" localSheetId="12">'Precios VII Reg'!$A$1:$AL$57</definedName>
    <definedName name="_xlnm.Print_Area" localSheetId="10">'Precios vinos nac.'!$A$1:$O$40</definedName>
    <definedName name="_xlnm.Print_Area" localSheetId="16">'Prod. vino cuadro 16'!$B$1:$N$15</definedName>
    <definedName name="_xlnm.Print_Area" localSheetId="9">'Proyección'!$A$1:$O$27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nac.'!$A$1:$O$39</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<sst xmlns="http://schemas.openxmlformats.org/spreadsheetml/2006/main" count="1077" uniqueCount="456">
  <si>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</si>
  <si>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</si>
  <si>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</si>
  <si>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</si>
  <si>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</si>
  <si>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</si>
  <si>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</si>
  <si>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</si>
  <si>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</si>
  <si>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</si>
  <si>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</si>
  <si>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</si>
  <si>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</si>
  <si>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</si>
  <si>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</si>
  <si>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</si>
  <si>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</si>
  <si>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</si>
  <si>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</si>
  <si>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</si>
  <si>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</si>
  <si>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</si>
  <si>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</si>
  <si>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</si>
  <si>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</si>
  <si>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</si>
  <si>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</si>
  <si>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</si>
  <si>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</si>
  <si>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</si>
  <si>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</si>
  <si>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</si>
  <si>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</si>
  <si>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</si>
  <si>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</si>
  <si>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</si>
  <si>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</si>
  <si>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</si>
  <si>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</si>
  <si>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</si>
  <si>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</si>
  <si>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</si>
  <si>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</si>
  <si>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</si>
  <si>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</si>
  <si>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</si>
  <si>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</si>
  <si>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</si>
  <si>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</si>
  <si>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</si>
  <si>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</si>
  <si>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</si>
  <si>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</si>
  <si>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</si>
  <si>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</si>
  <si>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</si>
  <si>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</si>
  <si>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</si>
  <si>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</si>
  <si>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</si>
  <si>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</si>
  <si>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</si>
  <si>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</si>
  <si>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</si>
  <si>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</si>
  <si>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</si>
  <si>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</si>
  <si>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</si>
  <si>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</si>
  <si>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</si>
  <si>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</si>
  <si>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</si>
  <si>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</si>
  <si>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</si>
  <si>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</si>
  <si>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</si>
  <si>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</si>
  <si>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</si>
  <si>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</si>
  <si>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</si>
  <si>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</si>
  <si>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</si>
  <si>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</si>
  <si>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</si>
  <si>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</si>
  <si>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</si>
  <si>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</si>
  <si>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</si>
  <si>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</si>
  <si>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</si>
  <si>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</si>
  <si>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</si>
  <si>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</si>
  <si>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</si>
  <si>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</si>
  <si>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</si>
  <si>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</si>
  <si>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</si>
  <si>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</si>
  <si>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</si>
  <si>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</si>
  <si>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</si>
  <si>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</si>
  <si>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</si>
  <si>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</si>
  <si>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</si>
  <si>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</si>
  <si>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</si>
  <si>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</si>
  <si>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</si>
  <si>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</si>
  <si>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</si>
  <si>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</si>
  <si>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</si>
  <si>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</si>
  <si>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</si>
  <si>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</si>
  <si>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</si>
  <si>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</si>
  <si>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</si>
  <si>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</si>
  <si>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</si>
  <si>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</si>
  <si>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</si>
  <si>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</si>
  <si>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</si>
  <si>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</si>
  <si>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</si>
  <si>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</si>
  <si>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</si>
  <si>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</si>
  <si>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</si>
  <si>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</si>
  <si>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</si>
  <si>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</si>
  <si>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</si>
  <si>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</si>
  <si>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</si>
  <si>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</si>
  <si>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</si>
  <si>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</si>
  <si>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</si>
  <si>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</si>
  <si>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</si>
  <si>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</si>
  <si>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</si>
  <si>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</si>
  <si>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</si>
  <si>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</si>
  <si>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</si>
  <si>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</si>
  <si>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</si>
  <si>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</si>
  <si>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</si>
  <si>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</si>
  <si>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</si>
  <si>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</si>
  <si>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</si>
  <si>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</si>
  <si>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</si>
  <si>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</si>
  <si>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</si>
  <si>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</si>
  <si>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</si>
  <si>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</si>
  <si>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</si>
  <si>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</si>
  <si>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</si>
  <si>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</si>
  <si>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</si>
  <si>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</si>
  <si>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</si>
  <si>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</si>
  <si>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</si>
  <si>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</si>
  <si>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</si>
  <si>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</si>
  <si>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</si>
  <si>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</si>
  <si>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</si>
  <si>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</si>
  <si>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</si>
  <si>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</si>
  <si>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</si>
  <si>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</si>
  <si>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</si>
  <si>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</si>
  <si>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</si>
  <si>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</si>
  <si>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</si>
  <si>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</si>
  <si>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</si>
  <si>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</si>
  <si>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</si>
  <si>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</si>
  <si>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</si>
  <si>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</si>
  <si>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</si>
  <si>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</si>
  <si>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</si>
  <si>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</si>
  <si>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</si>
  <si>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</si>
  <si>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</si>
  <si>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</si>
  <si>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</si>
  <si>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</si>
  <si>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</si>
  <si>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</si>
  <si>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</si>
  <si>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</si>
  <si>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</si>
  <si>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</si>
  <si>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</si>
  <si>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</si>
  <si>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</si>
  <si>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</si>
  <si>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</si>
  <si>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</si>
  <si>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</si>
  <si>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</si>
  <si>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</si>
  <si>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</si>
  <si>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</si>
  <si>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</si>
  <si>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</si>
  <si>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</si>
  <si>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</si>
  <si>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</si>
  <si>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</si>
  <si>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</si>
  <si>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</si>
  <si>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</si>
  <si>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</si>
  <si>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</si>
  <si>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</si>
  <si>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</si>
  <si>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</si>
  <si>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</si>
  <si>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</si>
  <si>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</si>
  <si>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</si>
  <si>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</si>
  <si>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</si>
  <si>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</si>
  <si>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</si>
  <si>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</si>
  <si>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</si>
  <si>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</si>
  <si>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</si>
  <si>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</si>
  <si>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</si>
  <si>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</si>
  <si>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</si>
  <si>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</si>
  <si>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</si>
  <si>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</si>
  <si>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</si>
  <si>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</si>
  <si>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</si>
  <si>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</si>
  <si>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</si>
  <si>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</si>
  <si>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</si>
  <si>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</si>
  <si>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</si>
  <si>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</si>
  <si>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</si>
  <si>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</si>
  <si>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</si>
  <si>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</si>
  <si>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</si>
  <si>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</si>
  <si>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</si>
  <si>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</si>
  <si>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</si>
  <si>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</si>
  <si>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</si>
  <si>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</si>
  <si>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</si>
  <si>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</si>
  <si>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</si>
  <si>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</si>
  <si>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</si>
  <si>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</si>
  <si>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</si>
  <si>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</si>
  <si>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</si>
  <si>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</si>
  <si>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</si>
  <si>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</si>
  <si>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</si>
  <si>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</si>
  <si>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</si>
  <si>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</si>
  <si>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</si>
  <si>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</si>
  <si>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t>Cepaje</t>
  </si>
  <si>
    <t>Cabernet  Sauvignon</t>
  </si>
  <si>
    <t>Argentino blanco</t>
  </si>
  <si>
    <t>Argentino tinto</t>
  </si>
  <si>
    <t>Años</t>
  </si>
  <si>
    <t>Meses</t>
  </si>
  <si>
    <t>Var. % 13/12</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</si>
  <si>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</si>
  <si>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</si>
  <si>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</si>
  <si>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</si>
  <si>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Valor (miles de USD FOB)</t>
  </si>
  <si>
    <r>
      <rPr>
        <i/>
        <sz val="10"/>
        <color indexed="8"/>
        <rFont val="Arial"/>
        <family val="2"/>
      </rPr>
      <t>Fuente</t>
    </r>
    <r>
      <rPr>
        <sz val="10"/>
        <color indexed="8"/>
        <rFont val="Arial"/>
        <family val="2"/>
      </rPr>
      <t>: Seremi de Agricultura Región del Bío Bío.    (*) Precios base antes de inicio de cosecha.</t>
    </r>
  </si>
  <si>
    <t>Lib.Bernardo O'Higgins</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</si>
  <si>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</si>
  <si>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</si>
  <si>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</si>
  <si>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</si>
  <si>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</si>
  <si>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</si>
  <si>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</si>
  <si>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 xml:space="preserve">Fuente: </t>
    </r>
    <r>
      <rPr>
        <sz val="10"/>
        <color indexed="8"/>
        <rFont val="Arial"/>
        <family val="2"/>
      </rPr>
      <t>Servicio Agrícola y Ganadero</t>
    </r>
    <r>
      <rPr>
        <i/>
        <sz val="10"/>
        <color indexed="8"/>
        <rFont val="Arial"/>
        <family val="2"/>
      </rPr>
      <t xml:space="preserve">    (*) Incluye los vinos viníferos corrientes.</t>
    </r>
  </si>
  <si>
    <r>
      <t>Carmén</t>
    </r>
    <r>
      <rPr>
        <sz val="10"/>
        <color indexed="8"/>
        <rFont val="Calibri"/>
        <family val="2"/>
      </rPr>
      <t>è</t>
    </r>
    <r>
      <rPr>
        <sz val="10"/>
        <color indexed="8"/>
        <rFont val="Arial"/>
        <family val="2"/>
      </rPr>
      <t>re</t>
    </r>
  </si>
  <si>
    <t xml:space="preserve">Producción de vinos con DO año 2013 por variedades </t>
  </si>
  <si>
    <t>Evolución de la superficie plantada con vides período 2002 a 2011 (ha)</t>
  </si>
  <si>
    <t>Producción de vinos años 2012 y 2013, por regiones y categorías (litros)</t>
  </si>
  <si>
    <r>
      <rPr>
        <i/>
        <sz val="11"/>
        <color indexed="8"/>
        <rFont val="Arial"/>
        <family val="2"/>
      </rPr>
      <t>Fuente</t>
    </r>
    <r>
      <rPr>
        <sz val="11"/>
        <color theme="1"/>
        <rFont val="Arial"/>
        <family val="2"/>
      </rPr>
      <t>: elaborado por Odepa con información del SAG.</t>
    </r>
  </si>
  <si>
    <t>Cuadro 12. Existencias por regiones al 31 de diciembre de cada año (litros)</t>
  </si>
  <si>
    <t xml:space="preserve">Cuadro 13. Existencias de vinos con DO por variedades </t>
  </si>
  <si>
    <t>Cuadro 14. Exportaciones de pisco y similares por país de destino (código 22082010)</t>
  </si>
  <si>
    <t>Cuadro 15. Producción de vinos en los años 2012 y 2013, por regiones y categorías (miles de litros)</t>
  </si>
  <si>
    <t>Cuadro 17. Plantaciones de vides para vinificación por cepajes blancos y tintos según regiones (ha)</t>
  </si>
  <si>
    <t>Cuadro 18. Evolución de la superficie plantada con los principales cepajes para exportación (ha)</t>
  </si>
  <si>
    <t>Valor - Millones USD</t>
  </si>
  <si>
    <t>Precio medio - USD / litro</t>
  </si>
  <si>
    <r>
      <rPr>
        <i/>
        <sz val="10"/>
        <rFont val="Arial"/>
        <family val="2"/>
      </rPr>
      <t>Fuente</t>
    </r>
    <r>
      <rPr>
        <sz val="10"/>
        <rFont val="Arial"/>
        <family val="2"/>
      </rPr>
      <t>: elaborado por Odepa sobre la base de antecedentes del SAG y el Servicio Nacional de Aduanas.</t>
    </r>
  </si>
  <si>
    <t>Otros *</t>
  </si>
  <si>
    <t>* Incluye exportaciones de cervezas y licores no incluidos en el cuadro 1 de este Boletín.</t>
  </si>
  <si>
    <t>OTROS PAÍSES</t>
  </si>
  <si>
    <t>2012 (a)</t>
  </si>
  <si>
    <t>Cuadro 16. Evolución de la superficie plantada con vides, período 2002 a 2012 (ha)</t>
  </si>
  <si>
    <t>Catastro 2011</t>
  </si>
  <si>
    <t>Catastro 2012</t>
  </si>
  <si>
    <t>Litros</t>
  </si>
  <si>
    <t>Participación (%)</t>
  </si>
  <si>
    <t>Variación (%)</t>
  </si>
  <si>
    <r>
      <rPr>
        <i/>
        <sz val="10"/>
        <rFont val="Arial"/>
        <family val="2"/>
      </rPr>
      <t>Fuente</t>
    </r>
    <r>
      <rPr>
        <sz val="10"/>
        <rFont val="Arial"/>
        <family val="2"/>
      </rPr>
      <t>: Catastro Vitícola 2012, SAG.</t>
    </r>
  </si>
  <si>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</si>
  <si>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</si>
  <si>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Enero </t>
  </si>
  <si>
    <t>Cuadro 10. Precios de vinos en la Región del Maule, años 2014 vs 2013  ($/arroba de 40 litros)</t>
  </si>
  <si>
    <t>Cuadro 10. Precios de vinos en la Región del Maule, años 2011 a 2013 ($/arroba de 40 litros)</t>
  </si>
  <si>
    <t>Cuadro 9. Precios de uvas en la Región del Maule, años 2011 a 2013 ($/kg)</t>
  </si>
  <si>
    <t>Cuadro 9. Precios de uvas en la Región del Maule, años 2014 vs 2013 ($/kg)</t>
  </si>
  <si>
    <t>2014* (a)</t>
  </si>
  <si>
    <t>2014 * (b)</t>
  </si>
  <si>
    <t>2014 * (c)</t>
  </si>
  <si>
    <t>2014 * = proyección; los % indican los supuestos de variación de cada variable respecto a 2012, según el escenario que se considere.</t>
  </si>
  <si>
    <t>Cuadro 1. Exportaciones  de vinos y mostos: comparación de 2014 y 2013</t>
  </si>
  <si>
    <t>Año 2013</t>
  </si>
  <si>
    <t>Acumulado años 2013 y 2014</t>
  </si>
  <si>
    <t>Var. % 14/13</t>
  </si>
  <si>
    <t xml:space="preserve">% Part.2014 </t>
  </si>
  <si>
    <t>10,9</t>
  </si>
  <si>
    <t>Corea del Sur</t>
  </si>
  <si>
    <t>1,0</t>
  </si>
  <si>
    <t>Ecuador</t>
  </si>
  <si>
    <t>Bélgica</t>
  </si>
  <si>
    <t>38,7</t>
  </si>
  <si>
    <t>52,7</t>
  </si>
  <si>
    <t>6,4</t>
  </si>
  <si>
    <t>Uruguay</t>
  </si>
  <si>
    <t>4,1</t>
  </si>
  <si>
    <t>3,8</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</si>
  <si>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</si>
  <si>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Cifras provisorias sujetas a revisión. Las cifras de 2013 que están en cursiva y en rojo son estimaciones provisorias, a la espera de la entrega definitiva de existencias finales que dará el SAG a mediados de marzo próximo.</t>
  </si>
  <si>
    <t>Por el momento las proyecciones de 2014 están basadas en apreciaciones subjetivas de lo que podría acontecer, considerando la opinión de diversos actores de la industria vitivinícola.</t>
  </si>
  <si>
    <t xml:space="preserve">Cuadro 11. Precios nominales por kilo de uva a productor en la provincia de Ñuble en las temporadas 2001-2002 a 2012-2013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</si>
  <si>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</si>
  <si>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</si>
  <si>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</si>
  <si>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</si>
  <si>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</si>
  <si>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t xml:space="preserve">a través del sistema en línea implementado por el Servicio, lo que ha sido actualizado en operativos de catastro realizados en los años 2010 y 2011 en las regiones de Bío Bío y Maule, </t>
  </si>
  <si>
    <t>respectivamente.</t>
  </si>
  <si>
    <t>ene-feb 2013</t>
  </si>
  <si>
    <t>ene-feb 2014</t>
  </si>
  <si>
    <t>Mar 12 - Feb 13</t>
  </si>
  <si>
    <t>Mar 13 - Feb 14</t>
  </si>
  <si>
    <t>-28,0</t>
  </si>
  <si>
    <t>-10,6</t>
  </si>
  <si>
    <t>13,9</t>
  </si>
  <si>
    <t>-16,7</t>
  </si>
  <si>
    <t>-19,5</t>
  </si>
  <si>
    <t>10,3</t>
  </si>
  <si>
    <t>9,2</t>
  </si>
  <si>
    <t>19,7</t>
  </si>
  <si>
    <t>6,8</t>
  </si>
  <si>
    <t>8,4</t>
  </si>
  <si>
    <t>20,0</t>
  </si>
  <si>
    <t>30,1</t>
  </si>
  <si>
    <t>8,1</t>
  </si>
  <si>
    <t>60,7</t>
  </si>
  <si>
    <t>36,6</t>
  </si>
  <si>
    <t>6,2</t>
  </si>
  <si>
    <t>29,3</t>
  </si>
  <si>
    <t>22,6</t>
  </si>
  <si>
    <t>5,4</t>
  </si>
  <si>
    <t>26,8</t>
  </si>
  <si>
    <t>32,7</t>
  </si>
  <si>
    <t>3,5</t>
  </si>
  <si>
    <t>27,2</t>
  </si>
  <si>
    <t>28,7</t>
  </si>
  <si>
    <t>3,2</t>
  </si>
  <si>
    <t>-11,0</t>
  </si>
  <si>
    <t>2,7</t>
  </si>
  <si>
    <t>-0,2</t>
  </si>
  <si>
    <t>5,0</t>
  </si>
  <si>
    <t>70,7</t>
  </si>
  <si>
    <t>-7,6</t>
  </si>
  <si>
    <t>-5,4</t>
  </si>
  <si>
    <t>-2,5</t>
  </si>
  <si>
    <t>1,7</t>
  </si>
  <si>
    <t>enero - febrero</t>
  </si>
  <si>
    <t>100,8</t>
  </si>
  <si>
    <t>130,3</t>
  </si>
  <si>
    <t>16,8</t>
  </si>
  <si>
    <t>13,8</t>
  </si>
  <si>
    <t>370,4</t>
  </si>
  <si>
    <t>256,6</t>
  </si>
  <si>
    <t>11,8</t>
  </si>
  <si>
    <t>11,0</t>
  </si>
  <si>
    <t>10,8</t>
  </si>
  <si>
    <t>7,5</t>
  </si>
  <si>
    <t>Francia</t>
  </si>
  <si>
    <t>53,7</t>
  </si>
  <si>
    <t>42,4</t>
  </si>
  <si>
    <t>-77,2</t>
  </si>
  <si>
    <t>-85,6</t>
  </si>
  <si>
    <t>3,9</t>
  </si>
  <si>
    <t>1080,7</t>
  </si>
  <si>
    <t>315,0</t>
  </si>
  <si>
    <t>121,2</t>
  </si>
  <si>
    <t>97,0</t>
  </si>
  <si>
    <t>87,0</t>
  </si>
  <si>
    <t>-67,3</t>
  </si>
  <si>
    <t>-74,4</t>
  </si>
  <si>
    <t>13,0</t>
  </si>
  <si>
    <t>28,4</t>
  </si>
  <si>
    <t xml:space="preserve"> Avance febrero de 2014</t>
  </si>
  <si>
    <t xml:space="preserve">       Marzo 2014</t>
  </si>
  <si>
    <t>Marzo 2014</t>
  </si>
  <si>
    <t>Países Bajos</t>
  </si>
  <si>
    <t>SUBTOTAL</t>
  </si>
  <si>
    <r>
      <rPr>
        <i/>
        <sz val="10"/>
        <rFont val="Verdana"/>
        <family val="2"/>
      </rPr>
      <t>Fuente</t>
    </r>
    <r>
      <rPr>
        <sz val="10"/>
        <rFont val="Verdana"/>
        <family val="2"/>
      </rPr>
      <t>: catastros vitícolas del SAG.</t>
    </r>
  </si>
  <si>
    <t>$/arroba (Pesos nominales sin IVA)</t>
  </si>
  <si>
    <r>
      <t xml:space="preserve">Nota del SAG a las cifras anteriores: </t>
    </r>
    <r>
      <rPr>
        <i/>
        <sz val="9"/>
        <color indexed="8"/>
        <rFont val="Arial"/>
        <family val="2"/>
      </rPr>
      <t>La baja en la superficie plantada del cepaje País entre los años 2007 y 2008 se debe a que los productores no actualizaron la información de plantación</t>
    </r>
  </si>
  <si>
    <t>Directora y Representante Legal</t>
  </si>
  <si>
    <t>Claudia Carbonell Piccardo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</si>
</sst>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0.0"/>
    <numFmt numFmtId="183" formatCode="_(* #,##0_);_(* \(#,##0\);_(* &quot;-&quot;??_);_(@_)"/>
    <numFmt numFmtId="184" formatCode="_-* #,##0.00\ _p_t_a_-;\-* #,##0.00\ _p_t_a_-;_-* &quot;-&quot;??\ _p_t_a_-;_-@_-"/>
    <numFmt numFmtId="185" formatCode="_-* #,##0_-;\-* #,##0_-;_-* &quot;-&quot;??_-;_-@_-"/>
    <numFmt numFmtId="186" formatCode="_(* #,##0.00_);_(* \(#,##0.00\);_(* &quot;-&quot;??_);_(@_)"/>
    <numFmt numFmtId="187" formatCode="#,##0.000"/>
    <numFmt numFmtId="188" formatCode="_-* #,##0.00000_-;\-* #,##0.00000_-;_-* &quot;-&quot;??_-;_-@_-"/>
    <numFmt numFmtId="189" formatCode="0.0000"/>
    <numFmt numFmtId="190" formatCode="#.##00"/>
    <numFmt numFmtId="191" formatCode="mmm\-yy"/>
  </numFmts>
  <fonts count="157">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name val="Verdana"/>
      <family val="2"/>
    </font>
    <font>
      <b/>
      <sz val="12"/>
      <name val="Verdana"/>
      <family val="2"/>
    </font>
    <font>
      <i/>
      <sz val="10"/>
      <color indexed="8"/>
      <name val="Arial"/>
      <family val="2"/>
    </font>
    <font>
      <i/>
      <sz val="9"/>
      <name val="Arial"/>
      <family val="2"/>
    </font>
    <font>
      <sz val="10"/>
      <color indexed="8"/>
      <name val="Calibri"/>
      <family val="2"/>
    </font>
    <font>
      <i/>
      <sz val="11"/>
      <color indexed="8"/>
      <name val="Arial"/>
      <family val="2"/>
    </font>
    <font>
      <i/>
      <sz val="10"/>
      <name val="Verdana"/>
      <family val="2"/>
    </font>
    <font>
      <b/>
      <sz val="11"/>
      <name val="Arial"/>
      <family val="2"/>
    </font>
    <font>
      <i/>
      <sz val="9"/>
      <color indexed="8"/>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1"/>
      <color indexed="22"/>
      <name val="Arial"/>
      <family val="2"/>
    </font>
    <font>
      <i/>
      <sz val="10"/>
      <color indexed="10"/>
      <name val="Arial"/>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sz val="11"/>
      <color theme="0" tint="-0.04997999966144562"/>
      <name val="Arial"/>
      <family val="2"/>
    </font>
    <font>
      <i/>
      <sz val="10"/>
      <color rgb="FFFF0000"/>
      <name val="Arial"/>
      <family val="2"/>
    </font>
    <font>
      <i/>
      <sz val="9"/>
      <color theme="1"/>
      <name val="Arial"/>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color indexed="8"/>
      </left>
      <right style="thin">
        <color indexed="8"/>
      </right>
      <top style="thin">
        <color indexed="8"/>
      </top>
      <bottom/>
    </border>
    <border>
      <left style="thin"/>
      <right/>
      <top style="thin"/>
      <bottom/>
    </border>
    <border>
      <left style="thin"/>
      <right/>
      <top/>
      <bottom/>
    </border>
    <border>
      <left style="thin"/>
      <right/>
      <top/>
      <bottom style="thin"/>
    </border>
    <border>
      <left/>
      <right style="thin"/>
      <top style="thin"/>
      <bottom style="thin"/>
    </border>
    <border>
      <left style="medium"/>
      <right style="thin"/>
      <top style="thin"/>
      <bottom/>
    </border>
    <border>
      <left style="medium"/>
      <right style="thin"/>
      <top style="thin"/>
      <bottom style="thin"/>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right style="thin"/>
      <top style="thin">
        <color indexed="55"/>
      </top>
      <bottom style="thin"/>
    </border>
    <border>
      <left/>
      <right/>
      <top style="thin">
        <color indexed="55"/>
      </top>
      <bottom style="thin"/>
    </border>
    <border>
      <left/>
      <right style="thin"/>
      <top style="thin"/>
      <bottom/>
    </border>
    <border>
      <left/>
      <right/>
      <top style="thin"/>
      <bottom/>
    </border>
    <border>
      <left style="thin"/>
      <right/>
      <top style="thin">
        <color indexed="55"/>
      </top>
      <bottom style="thin"/>
    </border>
    <border>
      <left/>
      <right style="thin"/>
      <top/>
      <bottom/>
    </border>
    <border>
      <left/>
      <right style="thin"/>
      <top/>
      <bottom style="thin"/>
    </border>
    <border>
      <left style="medium"/>
      <right style="medium"/>
      <top/>
      <bottom style="medium"/>
    </border>
    <border>
      <left style="medium"/>
      <right style="thin"/>
      <top/>
      <bottom style="medium"/>
    </border>
    <border>
      <left style="medium"/>
      <right style="medium"/>
      <top/>
      <bottom/>
    </border>
    <border>
      <left style="medium"/>
      <right style="medium"/>
      <top style="medium"/>
      <bottom/>
    </border>
    <border>
      <left style="medium"/>
      <right style="thin"/>
      <top style="medium"/>
      <bottom/>
    </border>
    <border>
      <left style="medium"/>
      <right style="thin"/>
      <top/>
      <bottom/>
    </border>
    <border>
      <left style="medium"/>
      <right style="thin"/>
      <top style="medium"/>
      <bottom style="medium"/>
    </border>
    <border>
      <left style="medium"/>
      <right style="medium"/>
      <top style="medium"/>
      <bottom style="medium"/>
    </border>
    <border>
      <left style="medium"/>
      <right/>
      <top style="medium"/>
      <bottom style="medium"/>
    </border>
    <border>
      <left style="medium"/>
      <right/>
      <top style="thin"/>
      <bottom/>
    </border>
    <border>
      <left/>
      <right/>
      <top style="medium"/>
      <bottom style="medium"/>
    </border>
    <border>
      <left/>
      <right style="medium"/>
      <top style="medium"/>
      <bottom style="medium"/>
    </border>
    <border>
      <left/>
      <right/>
      <top/>
      <bottom style="medium"/>
    </border>
    <border>
      <left/>
      <right/>
      <top style="thin"/>
      <bottom style="thin">
        <color indexed="55"/>
      </bottom>
    </border>
    <border>
      <left/>
      <right style="thin"/>
      <top style="thin"/>
      <bottom style="thin">
        <color indexed="55"/>
      </bottom>
    </border>
    <border>
      <left/>
      <right/>
      <top style="thin">
        <color indexed="8"/>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0"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0"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0"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0"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0"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0"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0"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0"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0"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0"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0"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4" fillId="14" borderId="0" applyNumberFormat="0" applyBorder="0" applyAlignment="0" applyProtection="0"/>
    <xf numFmtId="0" fontId="93" fillId="15" borderId="0" applyNumberFormat="0" applyBorder="0" applyAlignment="0" applyProtection="0"/>
    <xf numFmtId="0" fontId="94" fillId="15" borderId="0" applyNumberFormat="0" applyBorder="0" applyAlignment="0" applyProtection="0"/>
    <xf numFmtId="0" fontId="93" fillId="16" borderId="0" applyNumberFormat="0" applyBorder="0" applyAlignment="0" applyProtection="0"/>
    <xf numFmtId="0" fontId="94" fillId="16" borderId="0" applyNumberFormat="0" applyBorder="0" applyAlignment="0" applyProtection="0"/>
    <xf numFmtId="0" fontId="93" fillId="17" borderId="0" applyNumberFormat="0" applyBorder="0" applyAlignment="0" applyProtection="0"/>
    <xf numFmtId="0" fontId="94" fillId="17" borderId="0" applyNumberFormat="0" applyBorder="0" applyAlignment="0" applyProtection="0"/>
    <xf numFmtId="0" fontId="93" fillId="18" borderId="0" applyNumberFormat="0" applyBorder="0" applyAlignment="0" applyProtection="0"/>
    <xf numFmtId="0" fontId="94" fillId="18" borderId="0" applyNumberFormat="0" applyBorder="0" applyAlignment="0" applyProtection="0"/>
    <xf numFmtId="0" fontId="93" fillId="19"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0" borderId="0" applyNumberFormat="0" applyBorder="0" applyAlignment="0" applyProtection="0"/>
    <xf numFmtId="0" fontId="97" fillId="21" borderId="1" applyNumberFormat="0" applyAlignment="0" applyProtection="0"/>
    <xf numFmtId="0" fontId="98" fillId="21" borderId="1" applyNumberFormat="0" applyAlignment="0" applyProtection="0"/>
    <xf numFmtId="0" fontId="99" fillId="22" borderId="2" applyNumberFormat="0" applyAlignment="0" applyProtection="0"/>
    <xf numFmtId="0" fontId="100" fillId="22" borderId="2" applyNumberFormat="0" applyAlignment="0" applyProtection="0"/>
    <xf numFmtId="0" fontId="101" fillId="0" borderId="3"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93" fillId="23" borderId="0" applyNumberFormat="0" applyBorder="0" applyAlignment="0" applyProtection="0"/>
    <xf numFmtId="0" fontId="94" fillId="23" borderId="0" applyNumberFormat="0" applyBorder="0" applyAlignment="0" applyProtection="0"/>
    <xf numFmtId="0" fontId="93" fillId="24" borderId="0" applyNumberFormat="0" applyBorder="0" applyAlignment="0" applyProtection="0"/>
    <xf numFmtId="0" fontId="94" fillId="24" borderId="0" applyNumberFormat="0" applyBorder="0" applyAlignment="0" applyProtection="0"/>
    <xf numFmtId="0" fontId="93" fillId="25" borderId="0" applyNumberFormat="0" applyBorder="0" applyAlignment="0" applyProtection="0"/>
    <xf numFmtId="0" fontId="94" fillId="25" borderId="0" applyNumberFormat="0" applyBorder="0" applyAlignment="0" applyProtection="0"/>
    <xf numFmtId="0" fontId="93" fillId="26" borderId="0" applyNumberFormat="0" applyBorder="0" applyAlignment="0" applyProtection="0"/>
    <xf numFmtId="0" fontId="94" fillId="26" borderId="0" applyNumberFormat="0" applyBorder="0" applyAlignment="0" applyProtection="0"/>
    <xf numFmtId="0" fontId="93" fillId="27" borderId="0" applyNumberFormat="0" applyBorder="0" applyAlignment="0" applyProtection="0"/>
    <xf numFmtId="0" fontId="94" fillId="27" borderId="0" applyNumberFormat="0" applyBorder="0" applyAlignment="0" applyProtection="0"/>
    <xf numFmtId="0" fontId="93" fillId="28" borderId="0" applyNumberFormat="0" applyBorder="0" applyAlignment="0" applyProtection="0"/>
    <xf numFmtId="0" fontId="94" fillId="28" borderId="0" applyNumberFormat="0" applyBorder="0" applyAlignment="0" applyProtection="0"/>
    <xf numFmtId="0" fontId="106" fillId="29" borderId="1" applyNumberFormat="0" applyAlignment="0" applyProtection="0"/>
    <xf numFmtId="0" fontId="107" fillId="29" borderId="1" applyNumberFormat="0" applyAlignment="0" applyProtection="0"/>
    <xf numFmtId="0" fontId="108" fillId="0" borderId="0" applyNumberFormat="0" applyFill="0" applyBorder="0" applyAlignment="0" applyProtection="0"/>
    <xf numFmtId="0" fontId="109" fillId="30" borderId="0" applyNumberFormat="0" applyBorder="0" applyAlignment="0" applyProtection="0"/>
    <xf numFmtId="0" fontId="11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9"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9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2" fillId="0" borderId="0">
      <alignment/>
      <protection/>
    </xf>
    <xf numFmtId="0" fontId="92" fillId="0" borderId="0">
      <alignment/>
      <protection/>
    </xf>
    <xf numFmtId="0" fontId="4" fillId="0" borderId="0">
      <alignment/>
      <protection/>
    </xf>
    <xf numFmtId="0" fontId="92" fillId="0" borderId="0">
      <alignment/>
      <protection/>
    </xf>
    <xf numFmtId="0" fontId="92" fillId="0" borderId="0">
      <alignment/>
      <protection/>
    </xf>
    <xf numFmtId="0" fontId="4" fillId="0" borderId="0">
      <alignment/>
      <protection/>
    </xf>
    <xf numFmtId="0" fontId="4"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4" fillId="0" borderId="0">
      <alignment/>
      <protection/>
    </xf>
    <xf numFmtId="0" fontId="92" fillId="0" borderId="0">
      <alignment/>
      <protection/>
    </xf>
    <xf numFmtId="0" fontId="9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0" fontId="92"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3" fillId="21" borderId="6" applyNumberFormat="0" applyAlignment="0" applyProtection="0"/>
    <xf numFmtId="0" fontId="114" fillId="21" borderId="6"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4" applyNumberFormat="0" applyFill="0" applyAlignment="0" applyProtection="0"/>
    <xf numFmtId="0" fontId="121" fillId="0" borderId="7" applyNumberFormat="0" applyFill="0" applyAlignment="0" applyProtection="0"/>
    <xf numFmtId="0" fontId="122" fillId="0" borderId="7" applyNumberFormat="0" applyFill="0" applyAlignment="0" applyProtection="0"/>
    <xf numFmtId="0" fontId="104" fillId="0" borderId="8" applyNumberFormat="0" applyFill="0" applyAlignment="0" applyProtection="0"/>
    <xf numFmtId="0" fontId="105" fillId="0" borderId="8" applyNumberFormat="0" applyFill="0" applyAlignment="0" applyProtection="0"/>
    <xf numFmtId="0" fontId="123" fillId="0" borderId="9" applyNumberFormat="0" applyFill="0" applyAlignment="0" applyProtection="0"/>
    <xf numFmtId="0" fontId="124" fillId="0" borderId="9" applyNumberFormat="0" applyFill="0" applyAlignment="0" applyProtection="0"/>
  </cellStyleXfs>
  <cellXfs count="593">
    <xf numFmtId="0" fontId="0" fillId="0" borderId="0" xfId="0" applyAlignment="1">
      <alignment/>
    </xf>
    <xf numFmtId="3" fontId="0" fillId="0" borderId="0" xfId="0" applyNumberFormat="1" applyAlignment="1">
      <alignment/>
    </xf>
    <xf numFmtId="182" fontId="0" fillId="0" borderId="0" xfId="0" applyNumberFormat="1" applyAlignment="1">
      <alignment/>
    </xf>
    <xf numFmtId="180"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4"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5" fillId="0" borderId="0" xfId="0" applyFont="1" applyAlignment="1">
      <alignment/>
    </xf>
    <xf numFmtId="183" fontId="4" fillId="34" borderId="11" xfId="91" applyNumberFormat="1" applyFont="1" applyFill="1" applyBorder="1" applyAlignment="1">
      <alignment horizontal="center"/>
    </xf>
    <xf numFmtId="183" fontId="4" fillId="34" borderId="11" xfId="91" applyNumberFormat="1" applyFont="1" applyFill="1" applyBorder="1" applyAlignment="1">
      <alignment/>
    </xf>
    <xf numFmtId="183" fontId="3" fillId="34" borderId="12" xfId="91" applyNumberFormat="1" applyFont="1" applyFill="1" applyBorder="1" applyAlignment="1">
      <alignment/>
    </xf>
    <xf numFmtId="0" fontId="4" fillId="34" borderId="11" xfId="0" applyFont="1" applyFill="1" applyBorder="1" applyAlignment="1">
      <alignment/>
    </xf>
    <xf numFmtId="0" fontId="123" fillId="0" borderId="0" xfId="0" applyFont="1" applyAlignment="1">
      <alignment/>
    </xf>
    <xf numFmtId="183" fontId="125" fillId="0" borderId="0" xfId="0" applyNumberFormat="1" applyFont="1" applyAlignment="1">
      <alignment/>
    </xf>
    <xf numFmtId="0" fontId="125" fillId="0" borderId="13" xfId="0" applyFont="1" applyBorder="1" applyAlignment="1">
      <alignment/>
    </xf>
    <xf numFmtId="0" fontId="125" fillId="0" borderId="14" xfId="0" applyFont="1" applyBorder="1" applyAlignment="1">
      <alignment/>
    </xf>
    <xf numFmtId="0" fontId="125" fillId="0" borderId="15" xfId="0" applyFont="1" applyBorder="1" applyAlignment="1">
      <alignment/>
    </xf>
    <xf numFmtId="0" fontId="0" fillId="0" borderId="0" xfId="0" applyAlignment="1">
      <alignment/>
    </xf>
    <xf numFmtId="0" fontId="126" fillId="0" borderId="16" xfId="0" applyFont="1" applyBorder="1" applyAlignment="1">
      <alignment horizontal="center"/>
    </xf>
    <xf numFmtId="0" fontId="127" fillId="0" borderId="0" xfId="111" applyFont="1">
      <alignment/>
      <protection/>
    </xf>
    <xf numFmtId="0" fontId="128" fillId="0" borderId="0" xfId="111" applyFont="1">
      <alignment/>
      <protection/>
    </xf>
    <xf numFmtId="0" fontId="92" fillId="0" borderId="0" xfId="111">
      <alignment/>
      <protection/>
    </xf>
    <xf numFmtId="0" fontId="129" fillId="0" borderId="0" xfId="111" applyFont="1" applyAlignment="1">
      <alignment horizontal="center"/>
      <protection/>
    </xf>
    <xf numFmtId="17" fontId="129" fillId="0" borderId="0" xfId="111" applyNumberFormat="1" applyFont="1" applyAlignment="1" quotePrefix="1">
      <alignment horizontal="center"/>
      <protection/>
    </xf>
    <xf numFmtId="0" fontId="130" fillId="0" borderId="0" xfId="111" applyFont="1" applyAlignment="1">
      <alignment horizontal="left" indent="15"/>
      <protection/>
    </xf>
    <xf numFmtId="0" fontId="131" fillId="0" borderId="0" xfId="111" applyFont="1" applyAlignment="1">
      <alignment horizontal="center"/>
      <protection/>
    </xf>
    <xf numFmtId="0" fontId="132" fillId="0" borderId="0" xfId="111" applyFont="1" applyAlignment="1">
      <alignment/>
      <protection/>
    </xf>
    <xf numFmtId="0" fontId="133" fillId="0" borderId="0" xfId="111" applyFont="1">
      <alignment/>
      <protection/>
    </xf>
    <xf numFmtId="0" fontId="127" fillId="0" borderId="0" xfId="111" applyFont="1" quotePrefix="1">
      <alignment/>
      <protection/>
    </xf>
    <xf numFmtId="0" fontId="8" fillId="0" borderId="0" xfId="111" applyFont="1">
      <alignment/>
      <protection/>
    </xf>
    <xf numFmtId="0" fontId="9" fillId="0" borderId="0" xfId="111" applyFont="1">
      <alignment/>
      <protection/>
    </xf>
    <xf numFmtId="0" fontId="134" fillId="0" borderId="0" xfId="111" applyFont="1">
      <alignment/>
      <protection/>
    </xf>
    <xf numFmtId="0" fontId="3" fillId="0" borderId="0" xfId="111" applyFont="1">
      <alignment/>
      <protection/>
    </xf>
    <xf numFmtId="0" fontId="6" fillId="0" borderId="0" xfId="135" applyFont="1" applyBorder="1" applyProtection="1">
      <alignment/>
      <protection/>
    </xf>
    <xf numFmtId="0" fontId="3" fillId="0" borderId="16" xfId="135" applyFont="1" applyBorder="1" applyAlignment="1" applyProtection="1">
      <alignment horizontal="left"/>
      <protection/>
    </xf>
    <xf numFmtId="0" fontId="3" fillId="0" borderId="16" xfId="135" applyFont="1" applyBorder="1" applyProtection="1">
      <alignment/>
      <protection/>
    </xf>
    <xf numFmtId="0" fontId="3" fillId="0" borderId="16" xfId="135" applyFont="1" applyBorder="1" applyAlignment="1" applyProtection="1">
      <alignment horizontal="center"/>
      <protection/>
    </xf>
    <xf numFmtId="17" fontId="129" fillId="0" borderId="0" xfId="111" applyNumberFormat="1" applyFont="1" applyAlignment="1">
      <alignment horizontal="left"/>
      <protection/>
    </xf>
    <xf numFmtId="0" fontId="4" fillId="0" borderId="0" xfId="135" applyFont="1" applyBorder="1" applyProtection="1">
      <alignment/>
      <protection/>
    </xf>
    <xf numFmtId="0" fontId="4" fillId="0" borderId="0" xfId="135" applyFont="1" applyBorder="1" applyAlignment="1" applyProtection="1">
      <alignment horizontal="center"/>
      <protection/>
    </xf>
    <xf numFmtId="0" fontId="8" fillId="0" borderId="0" xfId="135" applyFont="1" applyBorder="1" applyAlignment="1" applyProtection="1">
      <alignment horizontal="left"/>
      <protection/>
    </xf>
    <xf numFmtId="0" fontId="8" fillId="0" borderId="0" xfId="135" applyFont="1" applyBorder="1" applyAlignment="1" applyProtection="1">
      <alignment horizontal="center"/>
      <protection/>
    </xf>
    <xf numFmtId="0" fontId="6" fillId="0" borderId="0" xfId="135" applyFont="1" applyBorder="1" applyAlignment="1" applyProtection="1">
      <alignment horizontal="left"/>
      <protection/>
    </xf>
    <xf numFmtId="0" fontId="6" fillId="0" borderId="0" xfId="135" applyFont="1" applyBorder="1" applyAlignment="1" applyProtection="1">
      <alignment horizontal="right"/>
      <protection/>
    </xf>
    <xf numFmtId="0" fontId="10" fillId="0" borderId="0" xfId="135" applyFont="1" applyBorder="1" applyAlignment="1" applyProtection="1">
      <alignment horizontal="left"/>
      <protection/>
    </xf>
    <xf numFmtId="0" fontId="6" fillId="0" borderId="17" xfId="135" applyFont="1" applyBorder="1" applyAlignment="1" applyProtection="1">
      <alignment horizontal="left"/>
      <protection/>
    </xf>
    <xf numFmtId="0" fontId="6" fillId="0" borderId="17" xfId="135" applyFont="1" applyBorder="1" applyProtection="1">
      <alignment/>
      <protection/>
    </xf>
    <xf numFmtId="0" fontId="6" fillId="0" borderId="17" xfId="135" applyFont="1" applyBorder="1" applyAlignment="1" applyProtection="1">
      <alignment horizontal="right"/>
      <protection/>
    </xf>
    <xf numFmtId="0" fontId="8" fillId="0" borderId="0" xfId="111" applyFont="1" applyBorder="1" applyAlignment="1">
      <alignment horizontal="justify" vertical="center" wrapText="1"/>
      <protection/>
    </xf>
    <xf numFmtId="0" fontId="11" fillId="0" borderId="0" xfId="111" applyFont="1" applyBorder="1" applyAlignment="1">
      <alignment horizontal="justify" vertical="top" wrapText="1"/>
      <protection/>
    </xf>
    <xf numFmtId="0" fontId="92" fillId="0" borderId="0" xfId="111" applyBorder="1">
      <alignment/>
      <protection/>
    </xf>
    <xf numFmtId="0" fontId="125" fillId="0" borderId="0" xfId="0" applyFont="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26" fillId="0" borderId="0" xfId="0" applyFont="1" applyAlignment="1">
      <alignment/>
    </xf>
    <xf numFmtId="3" fontId="125" fillId="0" borderId="13" xfId="0" applyNumberFormat="1" applyFont="1" applyBorder="1" applyAlignment="1">
      <alignment/>
    </xf>
    <xf numFmtId="0" fontId="125" fillId="0" borderId="0" xfId="0" applyFont="1" applyBorder="1" applyAlignment="1">
      <alignment/>
    </xf>
    <xf numFmtId="0" fontId="3" fillId="34" borderId="0" xfId="0" applyFont="1" applyFill="1" applyBorder="1" applyAlignment="1">
      <alignment horizontal="center" vertical="center" wrapText="1"/>
    </xf>
    <xf numFmtId="0" fontId="126" fillId="0" borderId="0" xfId="0" applyFont="1" applyBorder="1" applyAlignment="1">
      <alignment horizontal="center"/>
    </xf>
    <xf numFmtId="183" fontId="125" fillId="0" borderId="0" xfId="0" applyNumberFormat="1" applyFont="1" applyBorder="1" applyAlignment="1">
      <alignment/>
    </xf>
    <xf numFmtId="0" fontId="125" fillId="0" borderId="0" xfId="0" applyFont="1" applyBorder="1" applyAlignment="1">
      <alignment horizontal="left"/>
    </xf>
    <xf numFmtId="0" fontId="8" fillId="0" borderId="0" xfId="111" applyFont="1" applyAlignment="1">
      <alignment horizontal="left"/>
      <protection/>
    </xf>
    <xf numFmtId="0" fontId="126"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180" fontId="4" fillId="34" borderId="13" xfId="0" applyNumberFormat="1" applyFont="1" applyFill="1" applyBorder="1" applyAlignment="1">
      <alignment horizontal="center"/>
    </xf>
    <xf numFmtId="0" fontId="4" fillId="0" borderId="0" xfId="0" applyFont="1" applyAlignment="1">
      <alignment/>
    </xf>
    <xf numFmtId="0" fontId="3" fillId="0" borderId="0" xfId="116" applyFont="1" applyFill="1" applyAlignment="1">
      <alignment vertical="center"/>
      <protection/>
    </xf>
    <xf numFmtId="180" fontId="4" fillId="0" borderId="0" xfId="116" applyNumberFormat="1" applyFont="1" applyFill="1" applyAlignment="1">
      <alignment vertical="center"/>
      <protection/>
    </xf>
    <xf numFmtId="0" fontId="4" fillId="0" borderId="0" xfId="116" applyFont="1" applyFill="1" applyAlignment="1">
      <alignment vertical="center"/>
      <protection/>
    </xf>
    <xf numFmtId="0" fontId="3" fillId="0" borderId="0" xfId="116" applyFont="1" applyFill="1" applyBorder="1" applyAlignment="1">
      <alignment horizontal="center"/>
      <protection/>
    </xf>
    <xf numFmtId="0" fontId="4" fillId="0" borderId="0" xfId="116" applyFont="1" applyFill="1" applyBorder="1">
      <alignment/>
      <protection/>
    </xf>
    <xf numFmtId="3" fontId="4" fillId="0" borderId="0" xfId="116" applyNumberFormat="1" applyFont="1" applyFill="1" applyBorder="1" applyAlignment="1">
      <alignment vertical="center"/>
      <protection/>
    </xf>
    <xf numFmtId="3" fontId="125" fillId="0" borderId="0" xfId="0" applyNumberFormat="1" applyFont="1" applyBorder="1" applyAlignment="1">
      <alignment horizontal="right" vertical="center" wrapText="1"/>
    </xf>
    <xf numFmtId="1" fontId="125" fillId="0" borderId="10" xfId="0" applyNumberFormat="1" applyFont="1" applyBorder="1" applyAlignment="1">
      <alignment horizontal="left" vertical="center" wrapText="1"/>
    </xf>
    <xf numFmtId="3" fontId="125" fillId="0" borderId="10" xfId="0" applyNumberFormat="1" applyFont="1" applyBorder="1" applyAlignment="1">
      <alignment horizontal="right" vertical="center" wrapText="1"/>
    </xf>
    <xf numFmtId="0" fontId="125" fillId="0" borderId="0" xfId="0" applyFont="1" applyBorder="1" applyAlignment="1" applyProtection="1">
      <alignment horizontal="center" vertical="center" wrapText="1"/>
      <protection/>
    </xf>
    <xf numFmtId="1" fontId="125" fillId="0" borderId="19" xfId="0" applyNumberFormat="1" applyFont="1" applyBorder="1" applyAlignment="1">
      <alignment horizontal="left" vertical="center" wrapText="1"/>
    </xf>
    <xf numFmtId="3" fontId="125" fillId="0" borderId="19" xfId="0" applyNumberFormat="1" applyFont="1" applyBorder="1" applyAlignment="1">
      <alignment horizontal="right" vertical="center" wrapText="1"/>
    </xf>
    <xf numFmtId="1" fontId="125" fillId="0" borderId="13" xfId="0" applyNumberFormat="1" applyFont="1" applyBorder="1" applyAlignment="1">
      <alignment horizontal="left" vertical="center" wrapText="1"/>
    </xf>
    <xf numFmtId="3" fontId="125" fillId="0" borderId="13" xfId="0" applyNumberFormat="1" applyFont="1" applyBorder="1" applyAlignment="1">
      <alignment horizontal="right" vertical="center" wrapText="1"/>
    </xf>
    <xf numFmtId="0" fontId="3" fillId="0" borderId="20" xfId="116" applyFont="1" applyFill="1" applyBorder="1">
      <alignment/>
      <protection/>
    </xf>
    <xf numFmtId="0" fontId="3" fillId="0" borderId="21" xfId="116" applyFont="1" applyFill="1" applyBorder="1">
      <alignment/>
      <protection/>
    </xf>
    <xf numFmtId="0" fontId="3" fillId="0" borderId="22" xfId="116" applyFont="1" applyFill="1" applyBorder="1">
      <alignment/>
      <protection/>
    </xf>
    <xf numFmtId="0" fontId="135" fillId="0" borderId="0" xfId="0" applyFont="1" applyBorder="1" applyAlignment="1">
      <alignment/>
    </xf>
    <xf numFmtId="0" fontId="135" fillId="0" borderId="0" xfId="0" applyFont="1" applyBorder="1" applyAlignment="1" applyProtection="1">
      <alignment horizontal="center" vertical="center" wrapText="1"/>
      <protection/>
    </xf>
    <xf numFmtId="0" fontId="4" fillId="0" borderId="14" xfId="116" applyFont="1" applyFill="1" applyBorder="1">
      <alignment/>
      <protection/>
    </xf>
    <xf numFmtId="3" fontId="3" fillId="0" borderId="11" xfId="116" applyNumberFormat="1" applyFont="1" applyFill="1" applyBorder="1" applyAlignment="1">
      <alignment vertical="center" wrapText="1"/>
      <protection/>
    </xf>
    <xf numFmtId="0" fontId="4" fillId="0" borderId="11" xfId="116" applyFont="1" applyFill="1" applyBorder="1">
      <alignment/>
      <protection/>
    </xf>
    <xf numFmtId="0" fontId="3" fillId="0" borderId="11" xfId="116" applyFont="1" applyFill="1" applyBorder="1">
      <alignment/>
      <protection/>
    </xf>
    <xf numFmtId="0" fontId="4" fillId="0" borderId="0" xfId="116" applyFont="1" applyFill="1" applyAlignment="1">
      <alignment horizontal="center" vertical="center"/>
      <protection/>
    </xf>
    <xf numFmtId="3" fontId="4" fillId="0" borderId="0" xfId="116"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5" fillId="0" borderId="0" xfId="0" applyNumberFormat="1" applyFont="1" applyAlignment="1">
      <alignment/>
    </xf>
    <xf numFmtId="1" fontId="125" fillId="0" borderId="0" xfId="0" applyNumberFormat="1" applyFont="1" applyAlignment="1">
      <alignment/>
    </xf>
    <xf numFmtId="182" fontId="125" fillId="0" borderId="0" xfId="0" applyNumberFormat="1" applyFont="1" applyAlignment="1">
      <alignment/>
    </xf>
    <xf numFmtId="3" fontId="125" fillId="0" borderId="0" xfId="0" applyNumberFormat="1" applyFont="1" applyAlignment="1">
      <alignment/>
    </xf>
    <xf numFmtId="0" fontId="125" fillId="0" borderId="0" xfId="0" applyFont="1" applyAlignment="1">
      <alignment/>
    </xf>
    <xf numFmtId="0" fontId="126" fillId="0" borderId="16" xfId="0" applyFont="1" applyBorder="1" applyAlignment="1">
      <alignment horizontal="center"/>
    </xf>
    <xf numFmtId="185" fontId="125" fillId="0" borderId="13" xfId="91" applyNumberFormat="1" applyFont="1" applyBorder="1" applyAlignment="1">
      <alignment/>
    </xf>
    <xf numFmtId="0" fontId="125" fillId="0" borderId="0" xfId="0" applyFont="1" applyAlignment="1">
      <alignment/>
    </xf>
    <xf numFmtId="0" fontId="126" fillId="0" borderId="14" xfId="0" applyFont="1" applyBorder="1" applyAlignment="1">
      <alignment horizontal="center" vertical="center" wrapText="1"/>
    </xf>
    <xf numFmtId="0" fontId="126" fillId="0" borderId="15" xfId="0" applyFont="1" applyBorder="1" applyAlignment="1">
      <alignment horizontal="center" vertical="center" wrapText="1"/>
    </xf>
    <xf numFmtId="0" fontId="125" fillId="0" borderId="14" xfId="0" applyFont="1" applyBorder="1" applyAlignment="1">
      <alignment horizontal="center" wrapText="1"/>
    </xf>
    <xf numFmtId="0" fontId="125" fillId="0" borderId="15" xfId="0" applyFont="1" applyBorder="1" applyAlignment="1">
      <alignment horizontal="center" wrapText="1"/>
    </xf>
    <xf numFmtId="0" fontId="126" fillId="0" borderId="18" xfId="0" applyFont="1" applyBorder="1" applyAlignment="1">
      <alignment horizontal="center"/>
    </xf>
    <xf numFmtId="0" fontId="126" fillId="0" borderId="16" xfId="0" applyFont="1" applyBorder="1" applyAlignment="1">
      <alignment horizontal="center"/>
    </xf>
    <xf numFmtId="0" fontId="125" fillId="0" borderId="13" xfId="0" applyFont="1" applyBorder="1" applyAlignment="1">
      <alignment horizontal="center"/>
    </xf>
    <xf numFmtId="0" fontId="126" fillId="0" borderId="13" xfId="0" applyFont="1" applyBorder="1" applyAlignment="1">
      <alignment horizontal="center"/>
    </xf>
    <xf numFmtId="0" fontId="126" fillId="0" borderId="0" xfId="0" applyFont="1" applyBorder="1" applyAlignment="1">
      <alignment/>
    </xf>
    <xf numFmtId="0" fontId="125" fillId="0" borderId="18" xfId="0" applyFont="1" applyBorder="1" applyAlignment="1">
      <alignment/>
    </xf>
    <xf numFmtId="0" fontId="125" fillId="0" borderId="16" xfId="0" applyFont="1" applyBorder="1" applyAlignment="1">
      <alignment/>
    </xf>
    <xf numFmtId="0" fontId="125" fillId="0" borderId="23" xfId="0" applyFont="1" applyBorder="1" applyAlignment="1">
      <alignment/>
    </xf>
    <xf numFmtId="181" fontId="125" fillId="0" borderId="13" xfId="165" applyNumberFormat="1" applyFont="1" applyBorder="1" applyAlignment="1">
      <alignment/>
    </xf>
    <xf numFmtId="0" fontId="132" fillId="0" borderId="0" xfId="111" applyFont="1" applyAlignment="1">
      <alignment horizontal="left"/>
      <protection/>
    </xf>
    <xf numFmtId="0" fontId="126" fillId="0" borderId="16" xfId="0" applyFont="1" applyBorder="1" applyAlignment="1">
      <alignment horizontal="center"/>
    </xf>
    <xf numFmtId="0" fontId="126" fillId="0" borderId="23" xfId="0" applyFont="1" applyBorder="1" applyAlignment="1">
      <alignment horizontal="center"/>
    </xf>
    <xf numFmtId="0" fontId="0" fillId="0" borderId="0" xfId="0" applyFill="1" applyAlignment="1">
      <alignment/>
    </xf>
    <xf numFmtId="182"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5" applyFont="1" applyFill="1" applyAlignment="1">
      <alignment/>
    </xf>
    <xf numFmtId="0" fontId="125" fillId="0" borderId="0" xfId="0" applyFont="1" applyAlignment="1">
      <alignment/>
    </xf>
    <xf numFmtId="183" fontId="5" fillId="34" borderId="0" xfId="91" applyNumberFormat="1" applyFont="1" applyFill="1" applyBorder="1" applyAlignment="1">
      <alignment horizontal="center"/>
    </xf>
    <xf numFmtId="0" fontId="125" fillId="0" borderId="0" xfId="0" applyFont="1" applyAlignment="1">
      <alignment/>
    </xf>
    <xf numFmtId="0" fontId="126" fillId="0" borderId="16" xfId="0" applyFont="1" applyBorder="1" applyAlignment="1">
      <alignment horizontal="center"/>
    </xf>
    <xf numFmtId="0" fontId="126" fillId="0" borderId="23" xfId="0" applyFont="1" applyBorder="1" applyAlignment="1">
      <alignment horizontal="center"/>
    </xf>
    <xf numFmtId="0" fontId="129" fillId="0" borderId="0" xfId="0" applyFont="1" applyFill="1" applyBorder="1" applyAlignment="1">
      <alignment vertical="top"/>
    </xf>
    <xf numFmtId="0" fontId="136" fillId="0" borderId="0" xfId="0" applyFont="1" applyAlignment="1">
      <alignment horizontal="center" readingOrder="1"/>
    </xf>
    <xf numFmtId="0" fontId="126" fillId="0" borderId="23" xfId="0" applyFont="1" applyBorder="1" applyAlignment="1">
      <alignment horizontal="center"/>
    </xf>
    <xf numFmtId="0" fontId="126" fillId="0" borderId="23" xfId="0" applyFont="1" applyBorder="1" applyAlignment="1">
      <alignment horizontal="center"/>
    </xf>
    <xf numFmtId="0" fontId="126" fillId="0" borderId="23" xfId="0" applyFont="1" applyBorder="1" applyAlignment="1">
      <alignment horizontal="center"/>
    </xf>
    <xf numFmtId="0" fontId="10" fillId="0" borderId="0" xfId="116" applyFont="1" applyFill="1" applyBorder="1">
      <alignment/>
      <protection/>
    </xf>
    <xf numFmtId="0" fontId="6" fillId="0" borderId="0" xfId="116" applyFont="1" applyFill="1" applyBorder="1">
      <alignment/>
      <protection/>
    </xf>
    <xf numFmtId="3" fontId="10" fillId="0" borderId="0" xfId="116" applyNumberFormat="1" applyFont="1" applyFill="1" applyBorder="1">
      <alignment/>
      <protection/>
    </xf>
    <xf numFmtId="180" fontId="10" fillId="0" borderId="0" xfId="116" applyNumberFormat="1" applyFont="1" applyFill="1" applyBorder="1">
      <alignment/>
      <protection/>
    </xf>
    <xf numFmtId="3" fontId="10" fillId="0" borderId="0" xfId="116" applyNumberFormat="1" applyFont="1" applyFill="1" applyBorder="1" applyAlignment="1">
      <alignment vertical="center" wrapText="1"/>
      <protection/>
    </xf>
    <xf numFmtId="180" fontId="10" fillId="0" borderId="0" xfId="116" applyNumberFormat="1" applyFont="1" applyFill="1" applyBorder="1" applyAlignment="1">
      <alignment vertical="center" wrapText="1"/>
      <protection/>
    </xf>
    <xf numFmtId="3" fontId="6" fillId="0" borderId="0" xfId="116" applyNumberFormat="1" applyFont="1" applyFill="1" applyBorder="1">
      <alignment/>
      <protection/>
    </xf>
    <xf numFmtId="0" fontId="126" fillId="0" borderId="18" xfId="0" applyFont="1" applyBorder="1" applyAlignment="1">
      <alignment horizontal="center"/>
    </xf>
    <xf numFmtId="0" fontId="126" fillId="0" borderId="23" xfId="0" applyFont="1" applyBorder="1" applyAlignment="1">
      <alignment horizontal="center"/>
    </xf>
    <xf numFmtId="3" fontId="125" fillId="0" borderId="23" xfId="0" applyNumberFormat="1" applyFont="1" applyBorder="1" applyAlignment="1">
      <alignment/>
    </xf>
    <xf numFmtId="0" fontId="125" fillId="0" borderId="0" xfId="0" applyFont="1" applyAlignment="1">
      <alignment/>
    </xf>
    <xf numFmtId="180" fontId="3" fillId="0" borderId="0" xfId="0" applyNumberFormat="1" applyFont="1" applyFill="1" applyBorder="1" applyAlignment="1">
      <alignment horizontal="center" vertical="center"/>
    </xf>
    <xf numFmtId="0" fontId="125" fillId="0" borderId="18" xfId="0" applyFont="1" applyBorder="1" applyAlignment="1">
      <alignment horizontal="left" vertical="center"/>
    </xf>
    <xf numFmtId="0" fontId="125" fillId="0" borderId="23" xfId="0" applyFont="1" applyBorder="1" applyAlignment="1">
      <alignment horizontal="left" vertical="center"/>
    </xf>
    <xf numFmtId="0" fontId="126" fillId="0" borderId="23" xfId="0" applyFont="1" applyBorder="1" applyAlignment="1">
      <alignment horizontal="center"/>
    </xf>
    <xf numFmtId="0" fontId="125" fillId="0" borderId="0" xfId="0" applyFont="1" applyAlignment="1">
      <alignment/>
    </xf>
    <xf numFmtId="0" fontId="137" fillId="0" borderId="0" xfId="0" applyFont="1" applyAlignment="1">
      <alignment/>
    </xf>
    <xf numFmtId="2" fontId="138" fillId="0" borderId="0" xfId="0" applyNumberFormat="1" applyFont="1" applyAlignment="1">
      <alignment/>
    </xf>
    <xf numFmtId="181" fontId="138" fillId="0" borderId="0" xfId="165" applyNumberFormat="1" applyFont="1" applyAlignment="1">
      <alignment/>
    </xf>
    <xf numFmtId="180" fontId="138" fillId="0" borderId="0" xfId="116" applyNumberFormat="1" applyFont="1" applyFill="1" applyAlignment="1">
      <alignment vertical="center"/>
      <protection/>
    </xf>
    <xf numFmtId="0" fontId="138" fillId="0" borderId="0" xfId="116" applyFont="1" applyFill="1" applyAlignment="1">
      <alignment vertical="center"/>
      <protection/>
    </xf>
    <xf numFmtId="0" fontId="138" fillId="0" borderId="0" xfId="0" applyFont="1" applyAlignment="1">
      <alignment/>
    </xf>
    <xf numFmtId="0" fontId="138" fillId="0" borderId="0" xfId="0" applyFont="1" applyBorder="1" applyAlignment="1">
      <alignment/>
    </xf>
    <xf numFmtId="0" fontId="93" fillId="0" borderId="0" xfId="0" applyFont="1" applyAlignment="1">
      <alignment/>
    </xf>
    <xf numFmtId="0" fontId="135" fillId="0" borderId="0" xfId="0" applyFont="1" applyBorder="1" applyAlignment="1" applyProtection="1">
      <alignment horizontal="left"/>
      <protection/>
    </xf>
    <xf numFmtId="0" fontId="135" fillId="0" borderId="0" xfId="0" applyFont="1" applyBorder="1" applyAlignment="1" applyProtection="1">
      <alignment horizontal="center"/>
      <protection/>
    </xf>
    <xf numFmtId="0" fontId="13" fillId="0" borderId="0" xfId="116" applyFont="1" applyFill="1" applyBorder="1">
      <alignment/>
      <protection/>
    </xf>
    <xf numFmtId="0" fontId="139" fillId="0" borderId="14" xfId="0" applyFont="1" applyBorder="1" applyAlignment="1">
      <alignment horizontal="center" vertical="center"/>
    </xf>
    <xf numFmtId="0" fontId="139" fillId="0" borderId="14" xfId="0" applyFont="1" applyBorder="1" applyAlignment="1">
      <alignment/>
    </xf>
    <xf numFmtId="0" fontId="139" fillId="0" borderId="15" xfId="0" applyFont="1" applyBorder="1" applyAlignment="1">
      <alignment/>
    </xf>
    <xf numFmtId="185" fontId="139" fillId="0" borderId="15" xfId="91" applyNumberFormat="1" applyFont="1" applyBorder="1" applyAlignment="1">
      <alignment/>
    </xf>
    <xf numFmtId="0" fontId="139" fillId="0" borderId="13" xfId="0" applyFont="1" applyBorder="1" applyAlignment="1">
      <alignment/>
    </xf>
    <xf numFmtId="0" fontId="140" fillId="0" borderId="18" xfId="0" applyFont="1" applyBorder="1" applyAlignment="1">
      <alignment horizontal="center"/>
    </xf>
    <xf numFmtId="0" fontId="140" fillId="0" borderId="22" xfId="0" applyFont="1" applyBorder="1" applyAlignment="1">
      <alignment horizontal="center"/>
    </xf>
    <xf numFmtId="0" fontId="139" fillId="0" borderId="0" xfId="0" applyFont="1" applyBorder="1" applyAlignment="1">
      <alignment/>
    </xf>
    <xf numFmtId="0" fontId="139" fillId="0" borderId="0" xfId="0" applyFont="1" applyAlignment="1">
      <alignment/>
    </xf>
    <xf numFmtId="0" fontId="139" fillId="0" borderId="13" xfId="0" applyFont="1" applyBorder="1" applyAlignment="1">
      <alignment horizontal="center" vertical="center"/>
    </xf>
    <xf numFmtId="0" fontId="4" fillId="0" borderId="15" xfId="116" applyFont="1" applyFill="1" applyBorder="1">
      <alignment/>
      <protection/>
    </xf>
    <xf numFmtId="0" fontId="12" fillId="0" borderId="0" xfId="0" applyFont="1" applyAlignment="1">
      <alignment/>
    </xf>
    <xf numFmtId="182"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 fontId="12" fillId="0" borderId="0" xfId="0" applyNumberFormat="1" applyFont="1" applyAlignment="1">
      <alignment/>
    </xf>
    <xf numFmtId="180"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5" fillId="0" borderId="0" xfId="0" applyFont="1" applyAlignment="1">
      <alignment/>
    </xf>
    <xf numFmtId="0" fontId="125" fillId="0" borderId="13" xfId="0" applyFont="1" applyBorder="1" applyAlignment="1">
      <alignment horizontal="center"/>
    </xf>
    <xf numFmtId="0" fontId="126" fillId="0" borderId="16" xfId="0" applyFont="1" applyBorder="1" applyAlignment="1">
      <alignment horizontal="center"/>
    </xf>
    <xf numFmtId="0" fontId="125" fillId="0" borderId="0" xfId="0" applyFont="1" applyAlignment="1">
      <alignment/>
    </xf>
    <xf numFmtId="185" fontId="125" fillId="0" borderId="0" xfId="0" applyNumberFormat="1" applyFont="1" applyAlignment="1">
      <alignment/>
    </xf>
    <xf numFmtId="3" fontId="125" fillId="0" borderId="13" xfId="0" applyNumberFormat="1" applyFont="1" applyBorder="1" applyAlignment="1">
      <alignment horizontal="center"/>
    </xf>
    <xf numFmtId="181" fontId="125" fillId="0" borderId="13" xfId="165" applyNumberFormat="1" applyFont="1" applyBorder="1" applyAlignment="1">
      <alignment horizontal="center"/>
    </xf>
    <xf numFmtId="0" fontId="125" fillId="0" borderId="0" xfId="0" applyFont="1" applyAlignment="1">
      <alignment/>
    </xf>
    <xf numFmtId="3" fontId="6" fillId="0" borderId="0" xfId="0" applyNumberFormat="1" applyFont="1" applyFill="1" applyBorder="1" applyAlignment="1">
      <alignment/>
    </xf>
    <xf numFmtId="0" fontId="125" fillId="0" borderId="0" xfId="0" applyFont="1" applyBorder="1" applyAlignment="1">
      <alignment horizontal="left"/>
    </xf>
    <xf numFmtId="0" fontId="125" fillId="0" borderId="13" xfId="0" applyFont="1" applyBorder="1" applyAlignment="1">
      <alignment horizontal="center"/>
    </xf>
    <xf numFmtId="185" fontId="139" fillId="0" borderId="0" xfId="91" applyNumberFormat="1" applyFont="1" applyBorder="1" applyAlignment="1">
      <alignment/>
    </xf>
    <xf numFmtId="181" fontId="4" fillId="35" borderId="13" xfId="165" applyNumberFormat="1" applyFont="1" applyFill="1" applyBorder="1" applyAlignment="1">
      <alignment horizont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141" fillId="0" borderId="13" xfId="0" applyFont="1" applyBorder="1" applyAlignment="1">
      <alignment horizontal="center" vertical="center"/>
    </xf>
    <xf numFmtId="0" fontId="141" fillId="0" borderId="13" xfId="0" applyFont="1" applyBorder="1" applyAlignment="1">
      <alignment horizontal="center" vertical="center" wrapText="1"/>
    </xf>
    <xf numFmtId="0" fontId="141" fillId="0" borderId="13" xfId="0" applyFont="1" applyBorder="1" applyAlignment="1">
      <alignment horizontal="center"/>
    </xf>
    <xf numFmtId="185" fontId="138" fillId="0" borderId="0" xfId="0" applyNumberFormat="1" applyFont="1" applyAlignment="1">
      <alignment/>
    </xf>
    <xf numFmtId="0" fontId="125" fillId="0" borderId="0" xfId="0" applyFont="1" applyAlignment="1">
      <alignment/>
    </xf>
    <xf numFmtId="0" fontId="141" fillId="0" borderId="13" xfId="0" applyFont="1" applyBorder="1" applyAlignment="1">
      <alignment horizontal="center"/>
    </xf>
    <xf numFmtId="0" fontId="125" fillId="0" borderId="13" xfId="0" applyFont="1" applyBorder="1" applyAlignment="1">
      <alignment horizontal="center"/>
    </xf>
    <xf numFmtId="0" fontId="125" fillId="0" borderId="0" xfId="0" applyFont="1" applyAlignment="1">
      <alignment/>
    </xf>
    <xf numFmtId="0" fontId="125" fillId="0" borderId="0" xfId="0" applyFont="1" applyAlignment="1">
      <alignment/>
    </xf>
    <xf numFmtId="2" fontId="125" fillId="0" borderId="0" xfId="0" applyNumberFormat="1" applyFont="1" applyAlignment="1">
      <alignment/>
    </xf>
    <xf numFmtId="3" fontId="125" fillId="0" borderId="13" xfId="0" applyNumberFormat="1" applyFont="1" applyFill="1" applyBorder="1" applyAlignment="1">
      <alignment/>
    </xf>
    <xf numFmtId="0" fontId="126" fillId="0" borderId="27" xfId="0" applyFont="1" applyFill="1" applyBorder="1" applyAlignment="1">
      <alignment horizontal="center" vertical="center"/>
    </xf>
    <xf numFmtId="0" fontId="125" fillId="0" borderId="28" xfId="0" applyFont="1" applyBorder="1" applyAlignment="1">
      <alignment horizontal="center" vertical="center"/>
    </xf>
    <xf numFmtId="3" fontId="125" fillId="0" borderId="27" xfId="0" applyNumberFormat="1" applyFont="1" applyBorder="1" applyAlignment="1">
      <alignment horizontal="center" vertical="center"/>
    </xf>
    <xf numFmtId="181" fontId="125" fillId="0" borderId="27" xfId="165" applyNumberFormat="1" applyFont="1" applyBorder="1" applyAlignment="1">
      <alignment horizontal="center" vertical="center"/>
    </xf>
    <xf numFmtId="0" fontId="125" fillId="0" borderId="27" xfId="0" applyFont="1" applyBorder="1" applyAlignment="1">
      <alignment horizontal="center" vertical="center"/>
    </xf>
    <xf numFmtId="181" fontId="125" fillId="0" borderId="27" xfId="165" applyNumberFormat="1" applyFont="1" applyBorder="1" applyAlignment="1" quotePrefix="1">
      <alignment horizontal="center" vertical="center"/>
    </xf>
    <xf numFmtId="3" fontId="126" fillId="0" borderId="27" xfId="0" applyNumberFormat="1" applyFont="1" applyBorder="1" applyAlignment="1">
      <alignment horizontal="center" vertical="center"/>
    </xf>
    <xf numFmtId="0" fontId="126" fillId="0" borderId="28" xfId="0" applyFont="1" applyFill="1" applyBorder="1" applyAlignment="1">
      <alignment horizontal="center" vertical="center"/>
    </xf>
    <xf numFmtId="3" fontId="126" fillId="0" borderId="27" xfId="0" applyNumberFormat="1" applyFont="1" applyFill="1" applyBorder="1" applyAlignment="1">
      <alignment horizontal="center" vertical="center"/>
    </xf>
    <xf numFmtId="181" fontId="126" fillId="0" borderId="27" xfId="165" applyNumberFormat="1" applyFont="1" applyFill="1" applyBorder="1" applyAlignment="1">
      <alignment horizontal="center" vertical="center"/>
    </xf>
    <xf numFmtId="0" fontId="125" fillId="0" borderId="0" xfId="0" applyFont="1" applyFill="1" applyAlignment="1">
      <alignment/>
    </xf>
    <xf numFmtId="0" fontId="3" fillId="0" borderId="0" xfId="116" applyFont="1" applyFill="1" applyBorder="1" applyAlignment="1">
      <alignment horizontal="center" vertical="center" wrapText="1"/>
      <protection/>
    </xf>
    <xf numFmtId="0" fontId="125" fillId="0" borderId="0" xfId="0" applyFont="1" applyAlignment="1">
      <alignment/>
    </xf>
    <xf numFmtId="4" fontId="0" fillId="0" borderId="0" xfId="0" applyNumberFormat="1" applyAlignment="1">
      <alignment/>
    </xf>
    <xf numFmtId="3" fontId="0" fillId="0" borderId="29" xfId="0" applyNumberFormat="1" applyBorder="1" applyAlignment="1">
      <alignment/>
    </xf>
    <xf numFmtId="0" fontId="0" fillId="0" borderId="30" xfId="0" applyBorder="1" applyAlignment="1">
      <alignment/>
    </xf>
    <xf numFmtId="180" fontId="4" fillId="0" borderId="0" xfId="116" applyNumberFormat="1" applyFont="1" applyFill="1" applyBorder="1" applyAlignment="1">
      <alignment vertical="center"/>
      <protection/>
    </xf>
    <xf numFmtId="0" fontId="4" fillId="0" borderId="0" xfId="116" applyFont="1" applyFill="1" applyBorder="1" applyAlignment="1">
      <alignment vertical="center"/>
      <protection/>
    </xf>
    <xf numFmtId="3" fontId="4" fillId="0" borderId="0" xfId="116" applyNumberFormat="1" applyFont="1" applyFill="1" applyBorder="1" applyAlignment="1">
      <alignment horizontal="center" vertical="center"/>
      <protection/>
    </xf>
    <xf numFmtId="0" fontId="4" fillId="0" borderId="0" xfId="116" applyFont="1" applyFill="1" applyBorder="1" applyAlignment="1">
      <alignment horizontal="center" vertical="center"/>
      <protection/>
    </xf>
    <xf numFmtId="3" fontId="3" fillId="0" borderId="0" xfId="116" applyNumberFormat="1" applyFont="1" applyFill="1" applyBorder="1" applyAlignment="1">
      <alignment vertical="center"/>
      <protection/>
    </xf>
    <xf numFmtId="0" fontId="14" fillId="34" borderId="13" xfId="0" applyFont="1" applyFill="1" applyBorder="1" applyAlignment="1">
      <alignment/>
    </xf>
    <xf numFmtId="185" fontId="125" fillId="0" borderId="13" xfId="91" applyNumberFormat="1" applyFont="1" applyFill="1" applyBorder="1" applyAlignment="1">
      <alignment/>
    </xf>
    <xf numFmtId="0" fontId="125" fillId="0" borderId="0" xfId="0" applyFont="1" applyAlignment="1">
      <alignment/>
    </xf>
    <xf numFmtId="0" fontId="142" fillId="0" borderId="0" xfId="111" applyFont="1">
      <alignment/>
      <protection/>
    </xf>
    <xf numFmtId="0" fontId="125" fillId="0" borderId="0" xfId="0" applyFont="1" applyAlignment="1">
      <alignment/>
    </xf>
    <xf numFmtId="0" fontId="125" fillId="0" borderId="0" xfId="0" applyFont="1" applyAlignment="1">
      <alignment/>
    </xf>
    <xf numFmtId="0" fontId="125" fillId="0" borderId="0" xfId="0" applyFont="1" applyAlignment="1">
      <alignment/>
    </xf>
    <xf numFmtId="9" fontId="143" fillId="34" borderId="13" xfId="165" applyFont="1" applyFill="1" applyBorder="1" applyAlignment="1">
      <alignment horizontal="center"/>
    </xf>
    <xf numFmtId="3" fontId="144" fillId="34" borderId="13" xfId="0" applyNumberFormat="1" applyFont="1" applyFill="1" applyBorder="1" applyAlignment="1">
      <alignment horizontal="center"/>
    </xf>
    <xf numFmtId="9" fontId="145" fillId="34" borderId="13" xfId="165" applyFont="1" applyFill="1" applyBorder="1" applyAlignment="1">
      <alignment horizontal="center"/>
    </xf>
    <xf numFmtId="3" fontId="144" fillId="34" borderId="13" xfId="92" applyNumberFormat="1" applyFont="1" applyFill="1" applyBorder="1" applyAlignment="1">
      <alignment horizontal="center"/>
    </xf>
    <xf numFmtId="3" fontId="144" fillId="35" borderId="13" xfId="0" applyNumberFormat="1" applyFont="1" applyFill="1" applyBorder="1" applyAlignment="1">
      <alignment horizontal="center" vertical="center"/>
    </xf>
    <xf numFmtId="180" fontId="144" fillId="34" borderId="13" xfId="0" applyNumberFormat="1" applyFont="1" applyFill="1" applyBorder="1" applyAlignment="1">
      <alignment horizontal="center"/>
    </xf>
    <xf numFmtId="181" fontId="146" fillId="35" borderId="13" xfId="165" applyNumberFormat="1" applyFont="1" applyFill="1" applyBorder="1" applyAlignment="1">
      <alignment horizontal="center"/>
    </xf>
    <xf numFmtId="181" fontId="144" fillId="35" borderId="13" xfId="165" applyNumberFormat="1" applyFont="1" applyFill="1" applyBorder="1" applyAlignment="1">
      <alignment horizontal="center"/>
    </xf>
    <xf numFmtId="182" fontId="4" fillId="0" borderId="0" xfId="0" applyNumberFormat="1" applyFont="1" applyAlignment="1">
      <alignment/>
    </xf>
    <xf numFmtId="0" fontId="147" fillId="36" borderId="31" xfId="0" applyFont="1" applyFill="1" applyBorder="1" applyAlignment="1">
      <alignment horizontal="center" vertical="top" wrapText="1"/>
    </xf>
    <xf numFmtId="0" fontId="147" fillId="36" borderId="32" xfId="0" applyFont="1" applyFill="1" applyBorder="1" applyAlignment="1">
      <alignment horizontal="center" vertical="top" wrapText="1"/>
    </xf>
    <xf numFmtId="0" fontId="147" fillId="0" borderId="28" xfId="0" applyFont="1" applyBorder="1" applyAlignment="1">
      <alignment horizontal="center" vertical="top" wrapText="1"/>
    </xf>
    <xf numFmtId="3" fontId="147" fillId="0" borderId="27" xfId="0" applyNumberFormat="1" applyFont="1" applyBorder="1" applyAlignment="1">
      <alignment horizontal="center" vertical="top" wrapText="1"/>
    </xf>
    <xf numFmtId="3" fontId="147" fillId="0" borderId="27" xfId="0" applyNumberFormat="1" applyFont="1" applyBorder="1" applyAlignment="1">
      <alignment horizontal="center" wrapText="1"/>
    </xf>
    <xf numFmtId="182" fontId="93" fillId="0" borderId="0" xfId="0" applyNumberFormat="1" applyFont="1" applyAlignment="1">
      <alignment/>
    </xf>
    <xf numFmtId="182" fontId="12" fillId="0" borderId="0" xfId="0" applyNumberFormat="1" applyFont="1" applyFill="1" applyAlignment="1">
      <alignment/>
    </xf>
    <xf numFmtId="0" fontId="125" fillId="0" borderId="0" xfId="0" applyFont="1" applyAlignment="1">
      <alignment/>
    </xf>
    <xf numFmtId="0" fontId="0" fillId="0" borderId="33" xfId="0" applyBorder="1" applyAlignment="1">
      <alignment/>
    </xf>
    <xf numFmtId="3" fontId="0" fillId="0" borderId="16" xfId="0" applyNumberFormat="1" applyBorder="1" applyAlignment="1">
      <alignment/>
    </xf>
    <xf numFmtId="3" fontId="0" fillId="0" borderId="34" xfId="0" applyNumberFormat="1" applyBorder="1" applyAlignment="1">
      <alignment/>
    </xf>
    <xf numFmtId="3" fontId="0" fillId="3" borderId="29" xfId="0" applyNumberFormat="1" applyFill="1" applyBorder="1" applyAlignment="1">
      <alignment/>
    </xf>
    <xf numFmtId="3" fontId="0" fillId="3" borderId="34" xfId="0" applyNumberFormat="1" applyFill="1" applyBorder="1" applyAlignment="1">
      <alignment/>
    </xf>
    <xf numFmtId="0" fontId="15" fillId="6" borderId="13" xfId="0" applyFont="1" applyFill="1" applyBorder="1" applyAlignment="1">
      <alignment horizontal="center"/>
    </xf>
    <xf numFmtId="0" fontId="148"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25" fillId="0" borderId="0" xfId="0" applyFont="1" applyAlignment="1">
      <alignment/>
    </xf>
    <xf numFmtId="0" fontId="123" fillId="0" borderId="35" xfId="0" applyFont="1" applyBorder="1" applyAlignment="1">
      <alignment horizontal="center" vertical="center"/>
    </xf>
    <xf numFmtId="0" fontId="123" fillId="0" borderId="17" xfId="0" applyFont="1" applyBorder="1" applyAlignment="1">
      <alignment horizontal="center" vertical="center"/>
    </xf>
    <xf numFmtId="0" fontId="123" fillId="0" borderId="36" xfId="0" applyFont="1" applyBorder="1" applyAlignment="1">
      <alignment horizontal="center" vertical="center"/>
    </xf>
    <xf numFmtId="0" fontId="125" fillId="0" borderId="0" xfId="0" applyFont="1" applyAlignment="1">
      <alignment/>
    </xf>
    <xf numFmtId="0" fontId="125" fillId="0" borderId="13" xfId="0" applyFont="1" applyBorder="1" applyAlignment="1">
      <alignment horizontal="center"/>
    </xf>
    <xf numFmtId="0" fontId="10" fillId="0" borderId="37" xfId="116" applyFont="1" applyFill="1" applyBorder="1" applyAlignment="1">
      <alignment horizontal="center"/>
      <protection/>
    </xf>
    <xf numFmtId="0" fontId="10" fillId="0" borderId="38" xfId="116" applyFont="1" applyFill="1" applyBorder="1" applyAlignment="1">
      <alignment horizontal="center"/>
      <protection/>
    </xf>
    <xf numFmtId="3" fontId="149" fillId="0" borderId="0" xfId="0" applyNumberFormat="1" applyFont="1" applyAlignment="1">
      <alignment/>
    </xf>
    <xf numFmtId="0" fontId="125" fillId="0" borderId="0" xfId="0" applyFont="1" applyAlignment="1">
      <alignment/>
    </xf>
    <xf numFmtId="0" fontId="125" fillId="0" borderId="13" xfId="0" applyFont="1" applyBorder="1" applyAlignment="1">
      <alignment horizontal="center"/>
    </xf>
    <xf numFmtId="0" fontId="126" fillId="0" borderId="18" xfId="0" applyFont="1" applyBorder="1" applyAlignment="1">
      <alignment horizontal="center"/>
    </xf>
    <xf numFmtId="0" fontId="125" fillId="0" borderId="0" xfId="0" applyFont="1" applyAlignment="1">
      <alignment/>
    </xf>
    <xf numFmtId="0" fontId="125" fillId="0" borderId="13" xfId="0" applyFont="1" applyBorder="1" applyAlignment="1">
      <alignment horizontal="center"/>
    </xf>
    <xf numFmtId="0" fontId="141" fillId="0" borderId="13" xfId="0" applyFont="1" applyBorder="1" applyAlignment="1">
      <alignment horizontal="center"/>
    </xf>
    <xf numFmtId="0" fontId="125" fillId="0" borderId="0" xfId="0" applyFont="1" applyAlignment="1">
      <alignment/>
    </xf>
    <xf numFmtId="3" fontId="4" fillId="0" borderId="13" xfId="0" applyNumberFormat="1" applyFont="1" applyFill="1" applyBorder="1" applyAlignment="1">
      <alignment horizontal="center"/>
    </xf>
    <xf numFmtId="180" fontId="10" fillId="0" borderId="0" xfId="0" applyNumberFormat="1" applyFont="1" applyFill="1" applyBorder="1" applyAlignment="1">
      <alignment/>
    </xf>
    <xf numFmtId="180" fontId="6" fillId="0" borderId="0" xfId="0" applyNumberFormat="1" applyFont="1" applyFill="1" applyBorder="1" applyAlignment="1">
      <alignment/>
    </xf>
    <xf numFmtId="3" fontId="10" fillId="0" borderId="0" xfId="0" applyNumberFormat="1" applyFont="1" applyFill="1" applyBorder="1" applyAlignment="1">
      <alignment/>
    </xf>
    <xf numFmtId="0" fontId="125" fillId="0" borderId="0" xfId="0" applyFont="1" applyAlignment="1">
      <alignment/>
    </xf>
    <xf numFmtId="0" fontId="125" fillId="0" borderId="13" xfId="0" applyFont="1" applyBorder="1" applyAlignment="1">
      <alignment horizontal="center"/>
    </xf>
    <xf numFmtId="0" fontId="125" fillId="0" borderId="0" xfId="0" applyFont="1" applyAlignment="1">
      <alignment/>
    </xf>
    <xf numFmtId="0" fontId="139" fillId="0" borderId="14" xfId="0" applyFont="1" applyBorder="1" applyAlignment="1">
      <alignment horizontal="center" vertical="center"/>
    </xf>
    <xf numFmtId="0" fontId="126" fillId="0" borderId="14" xfId="0" applyFont="1" applyBorder="1" applyAlignment="1">
      <alignment horizontal="center" vertical="center" wrapText="1"/>
    </xf>
    <xf numFmtId="0" fontId="126" fillId="0" borderId="15" xfId="0" applyFont="1" applyBorder="1" applyAlignment="1">
      <alignment horizontal="center" vertical="center" wrapText="1"/>
    </xf>
    <xf numFmtId="0" fontId="125" fillId="0" borderId="14" xfId="0" applyFont="1" applyBorder="1" applyAlignment="1">
      <alignment horizontal="center" wrapText="1"/>
    </xf>
    <xf numFmtId="0" fontId="125" fillId="0" borderId="15" xfId="0" applyFont="1" applyBorder="1" applyAlignment="1">
      <alignment horizontal="center" wrapText="1"/>
    </xf>
    <xf numFmtId="0" fontId="126" fillId="0" borderId="18" xfId="0" applyFont="1" applyBorder="1" applyAlignment="1">
      <alignment horizontal="center"/>
    </xf>
    <xf numFmtId="0" fontId="4" fillId="0" borderId="20" xfId="116" applyFont="1" applyFill="1" applyBorder="1">
      <alignment/>
      <protection/>
    </xf>
    <xf numFmtId="0" fontId="10" fillId="0" borderId="13" xfId="116" applyFont="1" applyFill="1" applyBorder="1" applyAlignment="1" quotePrefix="1">
      <alignment horizontal="center"/>
      <protection/>
    </xf>
    <xf numFmtId="0" fontId="4" fillId="0" borderId="39" xfId="116" applyFont="1" applyFill="1" applyBorder="1" applyAlignment="1">
      <alignment horizontal="center"/>
      <protection/>
    </xf>
    <xf numFmtId="0" fontId="4" fillId="0" borderId="40" xfId="116" applyFont="1" applyFill="1" applyBorder="1" applyAlignment="1">
      <alignment horizontal="center"/>
      <protection/>
    </xf>
    <xf numFmtId="0" fontId="10" fillId="0" borderId="41" xfId="116" applyFont="1" applyFill="1" applyBorder="1" applyAlignment="1" quotePrefix="1">
      <alignment horizontal="center"/>
      <protection/>
    </xf>
    <xf numFmtId="180" fontId="10" fillId="0" borderId="42" xfId="0" applyNumberFormat="1" applyFont="1" applyFill="1" applyBorder="1" applyAlignment="1">
      <alignment/>
    </xf>
    <xf numFmtId="180" fontId="6" fillId="0" borderId="42" xfId="0" applyNumberFormat="1" applyFont="1" applyFill="1" applyBorder="1" applyAlignment="1">
      <alignment/>
    </xf>
    <xf numFmtId="3" fontId="6" fillId="0" borderId="22" xfId="0" applyNumberFormat="1" applyFont="1" applyFill="1" applyBorder="1" applyAlignment="1">
      <alignment/>
    </xf>
    <xf numFmtId="3" fontId="6" fillId="0" borderId="17" xfId="0" applyNumberFormat="1" applyFont="1" applyFill="1" applyBorder="1" applyAlignment="1">
      <alignment/>
    </xf>
    <xf numFmtId="180" fontId="6" fillId="0" borderId="17" xfId="0" applyNumberFormat="1" applyFont="1" applyFill="1" applyBorder="1" applyAlignment="1">
      <alignment/>
    </xf>
    <xf numFmtId="180" fontId="6" fillId="0" borderId="43" xfId="0" applyNumberFormat="1" applyFont="1" applyFill="1" applyBorder="1" applyAlignment="1">
      <alignment/>
    </xf>
    <xf numFmtId="3" fontId="6" fillId="0" borderId="21" xfId="0" applyNumberFormat="1" applyFont="1" applyFill="1" applyBorder="1" applyAlignment="1">
      <alignment/>
    </xf>
    <xf numFmtId="3" fontId="10" fillId="0" borderId="21" xfId="0" applyNumberFormat="1" applyFont="1" applyFill="1" applyBorder="1" applyAlignment="1">
      <alignment/>
    </xf>
    <xf numFmtId="183" fontId="139" fillId="0" borderId="0" xfId="0" applyNumberFormat="1" applyFont="1" applyBorder="1" applyAlignment="1">
      <alignment/>
    </xf>
    <xf numFmtId="0" fontId="140" fillId="0" borderId="0" xfId="0" applyFont="1" applyBorder="1" applyAlignment="1">
      <alignment horizontal="center"/>
    </xf>
    <xf numFmtId="183" fontId="0" fillId="0" borderId="14" xfId="0" applyNumberFormat="1" applyFont="1" applyBorder="1" applyAlignment="1">
      <alignment/>
    </xf>
    <xf numFmtId="9" fontId="0" fillId="0" borderId="14" xfId="165" applyFont="1" applyBorder="1" applyAlignment="1">
      <alignment/>
    </xf>
    <xf numFmtId="185" fontId="0" fillId="0" borderId="14" xfId="91" applyNumberFormat="1" applyFont="1" applyBorder="1" applyAlignment="1">
      <alignment/>
    </xf>
    <xf numFmtId="185" fontId="0" fillId="0" borderId="14" xfId="91" applyNumberFormat="1" applyFont="1" applyBorder="1" applyAlignment="1">
      <alignment horizontal="center" vertical="center"/>
    </xf>
    <xf numFmtId="183" fontId="0" fillId="0" borderId="15" xfId="0" applyNumberFormat="1" applyFont="1" applyBorder="1" applyAlignment="1">
      <alignment/>
    </xf>
    <xf numFmtId="9" fontId="0" fillId="0" borderId="15" xfId="165" applyFont="1" applyBorder="1" applyAlignment="1">
      <alignment/>
    </xf>
    <xf numFmtId="185" fontId="0" fillId="0" borderId="15" xfId="91" applyNumberFormat="1" applyFont="1" applyBorder="1" applyAlignment="1">
      <alignment/>
    </xf>
    <xf numFmtId="185" fontId="0" fillId="0" borderId="15" xfId="91" applyNumberFormat="1" applyFont="1" applyBorder="1" applyAlignment="1">
      <alignment horizontal="center" vertical="center"/>
    </xf>
    <xf numFmtId="0" fontId="123" fillId="0" borderId="16" xfId="0" applyFont="1" applyBorder="1" applyAlignment="1">
      <alignment horizontal="center"/>
    </xf>
    <xf numFmtId="0" fontId="123"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83" fontId="0" fillId="0" borderId="11" xfId="0" applyNumberFormat="1" applyFont="1" applyBorder="1" applyAlignment="1">
      <alignment/>
    </xf>
    <xf numFmtId="183" fontId="0" fillId="0" borderId="13" xfId="0" applyNumberFormat="1" applyFont="1" applyBorder="1" applyAlignment="1">
      <alignment/>
    </xf>
    <xf numFmtId="0" fontId="123" fillId="0" borderId="15" xfId="0" applyFont="1" applyBorder="1" applyAlignment="1">
      <alignment horizontal="center"/>
    </xf>
    <xf numFmtId="0" fontId="123" fillId="0" borderId="43" xfId="0" applyFont="1" applyBorder="1" applyAlignment="1">
      <alignment horizontal="center"/>
    </xf>
    <xf numFmtId="9" fontId="0" fillId="0" borderId="14" xfId="165" applyFont="1" applyBorder="1" applyAlignment="1">
      <alignment horizontal="center"/>
    </xf>
    <xf numFmtId="185" fontId="0" fillId="0" borderId="14" xfId="91" applyNumberFormat="1" applyFont="1" applyBorder="1" applyAlignment="1">
      <alignment/>
    </xf>
    <xf numFmtId="9" fontId="0" fillId="0" borderId="14" xfId="165" applyFont="1" applyBorder="1" applyAlignment="1">
      <alignment/>
    </xf>
    <xf numFmtId="185" fontId="0" fillId="0" borderId="15" xfId="91" applyNumberFormat="1" applyFont="1" applyBorder="1" applyAlignment="1">
      <alignment/>
    </xf>
    <xf numFmtId="9" fontId="0" fillId="0" borderId="15" xfId="165" applyFont="1" applyBorder="1" applyAlignment="1">
      <alignment/>
    </xf>
    <xf numFmtId="185" fontId="0" fillId="0" borderId="11" xfId="91" applyNumberFormat="1" applyFont="1" applyBorder="1" applyAlignment="1">
      <alignment/>
    </xf>
    <xf numFmtId="185" fontId="0" fillId="0" borderId="13" xfId="91" applyNumberFormat="1" applyFont="1" applyBorder="1" applyAlignment="1">
      <alignment/>
    </xf>
    <xf numFmtId="9" fontId="0" fillId="0" borderId="13" xfId="165" applyFont="1" applyBorder="1" applyAlignment="1">
      <alignment/>
    </xf>
    <xf numFmtId="0" fontId="0" fillId="0" borderId="0" xfId="0" applyFont="1" applyAlignment="1">
      <alignment/>
    </xf>
    <xf numFmtId="9" fontId="93" fillId="0" borderId="0" xfId="166" applyFont="1" applyAlignment="1">
      <alignment/>
    </xf>
    <xf numFmtId="0" fontId="12" fillId="0" borderId="0" xfId="0" applyFont="1" applyFill="1" applyAlignment="1">
      <alignment horizontal="right" wrapText="1"/>
    </xf>
    <xf numFmtId="0" fontId="83"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5" applyFont="1" applyFill="1" applyAlignment="1">
      <alignment/>
    </xf>
    <xf numFmtId="0" fontId="125" fillId="0" borderId="0" xfId="0" applyFont="1" applyAlignment="1">
      <alignment/>
    </xf>
    <xf numFmtId="0" fontId="125" fillId="0" borderId="13" xfId="0" applyFont="1" applyBorder="1" applyAlignment="1">
      <alignment horizontal="center"/>
    </xf>
    <xf numFmtId="0" fontId="125" fillId="0" borderId="13" xfId="0" applyFont="1" applyBorder="1" applyAlignment="1">
      <alignment horizontal="center"/>
    </xf>
    <xf numFmtId="181" fontId="125" fillId="0" borderId="0" xfId="165" applyNumberFormat="1" applyFont="1" applyAlignment="1">
      <alignment/>
    </xf>
    <xf numFmtId="10" fontId="125" fillId="0" borderId="0" xfId="165" applyNumberFormat="1" applyFont="1" applyAlignment="1">
      <alignment/>
    </xf>
    <xf numFmtId="0" fontId="125" fillId="0" borderId="0" xfId="0" applyFont="1" applyAlignment="1">
      <alignment/>
    </xf>
    <xf numFmtId="0" fontId="125" fillId="0" borderId="0" xfId="0" applyFont="1" applyBorder="1" applyAlignment="1">
      <alignment vertical="top" wrapText="1"/>
    </xf>
    <xf numFmtId="0" fontId="125" fillId="0" borderId="0" xfId="0" applyFont="1" applyAlignment="1">
      <alignment/>
    </xf>
    <xf numFmtId="0" fontId="126" fillId="0" borderId="17" xfId="0" applyFont="1" applyBorder="1" applyAlignment="1">
      <alignment horizontal="center" vertical="center"/>
    </xf>
    <xf numFmtId="188" fontId="126" fillId="0" borderId="0" xfId="0" applyNumberFormat="1" applyFont="1" applyAlignment="1">
      <alignment/>
    </xf>
    <xf numFmtId="0" fontId="125" fillId="0" borderId="0" xfId="0" applyFont="1" applyAlignment="1">
      <alignment/>
    </xf>
    <xf numFmtId="181" fontId="3" fillId="0" borderId="44" xfId="166" applyNumberFormat="1" applyFont="1" applyFill="1" applyBorder="1" applyAlignment="1">
      <alignment horizontal="center" vertical="center"/>
    </xf>
    <xf numFmtId="4" fontId="3" fillId="0" borderId="45" xfId="113" applyNumberFormat="1" applyFont="1" applyFill="1" applyBorder="1" applyAlignment="1">
      <alignment horizontal="center" vertical="center"/>
      <protection/>
    </xf>
    <xf numFmtId="181" fontId="3" fillId="0" borderId="46" xfId="166" applyNumberFormat="1" applyFont="1" applyFill="1" applyBorder="1" applyAlignment="1">
      <alignment horizontal="center" vertical="center"/>
    </xf>
    <xf numFmtId="181" fontId="3" fillId="0" borderId="47" xfId="166" applyNumberFormat="1" applyFont="1" applyFill="1" applyBorder="1" applyAlignment="1">
      <alignment horizontal="center" vertical="center"/>
    </xf>
    <xf numFmtId="4" fontId="4" fillId="0" borderId="48" xfId="113" applyNumberFormat="1" applyFont="1" applyFill="1" applyBorder="1" applyAlignment="1">
      <alignment horizontal="center" vertical="center"/>
      <protection/>
    </xf>
    <xf numFmtId="4" fontId="4" fillId="0" borderId="49" xfId="113" applyNumberFormat="1" applyFont="1" applyFill="1" applyBorder="1" applyAlignment="1">
      <alignment horizontal="center" vertical="center"/>
      <protection/>
    </xf>
    <xf numFmtId="4" fontId="4" fillId="0" borderId="45" xfId="113" applyNumberFormat="1" applyFont="1" applyFill="1" applyBorder="1" applyAlignment="1">
      <alignment horizontal="center" vertical="center"/>
      <protection/>
    </xf>
    <xf numFmtId="180" fontId="4" fillId="0" borderId="49" xfId="113" applyNumberFormat="1" applyFont="1" applyFill="1" applyBorder="1" applyAlignment="1">
      <alignment horizontal="center" vertical="center"/>
      <protection/>
    </xf>
    <xf numFmtId="180" fontId="4" fillId="0" borderId="45" xfId="113" applyNumberFormat="1" applyFont="1" applyFill="1" applyBorder="1" applyAlignment="1">
      <alignment horizontal="center" vertical="center"/>
      <protection/>
    </xf>
    <xf numFmtId="180" fontId="4" fillId="0" borderId="48" xfId="113" applyNumberFormat="1" applyFont="1" applyFill="1" applyBorder="1" applyAlignment="1">
      <alignment horizontal="center" vertical="center"/>
      <protection/>
    </xf>
    <xf numFmtId="180" fontId="3" fillId="0" borderId="45" xfId="113" applyNumberFormat="1" applyFont="1" applyFill="1" applyBorder="1" applyAlignment="1">
      <alignment horizontal="center" vertical="center"/>
      <protection/>
    </xf>
    <xf numFmtId="180" fontId="3" fillId="0" borderId="45" xfId="166" applyNumberFormat="1" applyFont="1" applyFill="1" applyBorder="1" applyAlignment="1">
      <alignment horizontal="center" vertical="center"/>
    </xf>
    <xf numFmtId="0" fontId="4" fillId="0" borderId="0" xfId="113">
      <alignment/>
      <protection/>
    </xf>
    <xf numFmtId="3" fontId="4" fillId="0" borderId="0" xfId="113" applyNumberFormat="1">
      <alignment/>
      <protection/>
    </xf>
    <xf numFmtId="2" fontId="4" fillId="0" borderId="0" xfId="113" applyNumberFormat="1">
      <alignment/>
      <protection/>
    </xf>
    <xf numFmtId="182" fontId="4" fillId="0" borderId="0" xfId="113" applyNumberFormat="1">
      <alignment/>
      <protection/>
    </xf>
    <xf numFmtId="180" fontId="4" fillId="0" borderId="0" xfId="113" applyNumberFormat="1">
      <alignment/>
      <protection/>
    </xf>
    <xf numFmtId="0" fontId="4" fillId="33" borderId="0" xfId="113" applyFill="1">
      <alignment/>
      <protection/>
    </xf>
    <xf numFmtId="0" fontId="4" fillId="33" borderId="0" xfId="113" applyFill="1" applyAlignment="1">
      <alignment horizontal="right" wrapText="1"/>
      <protection/>
    </xf>
    <xf numFmtId="0" fontId="4" fillId="0" borderId="0" xfId="113" applyAlignment="1">
      <alignment horizontal="right" wrapText="1"/>
      <protection/>
    </xf>
    <xf numFmtId="3" fontId="125" fillId="0" borderId="0" xfId="0" applyNumberFormat="1" applyFont="1" applyBorder="1" applyAlignment="1">
      <alignment horizontal="center" vertical="center"/>
    </xf>
    <xf numFmtId="0" fontId="125" fillId="0" borderId="0" xfId="0" applyFont="1" applyAlignment="1">
      <alignment/>
    </xf>
    <xf numFmtId="3" fontId="125" fillId="0" borderId="0" xfId="0" applyNumberFormat="1" applyFont="1" applyAlignment="1">
      <alignment/>
    </xf>
    <xf numFmtId="181" fontId="125" fillId="0" borderId="0" xfId="165" applyNumberFormat="1" applyFont="1" applyAlignment="1">
      <alignment/>
    </xf>
    <xf numFmtId="0" fontId="125" fillId="0" borderId="0" xfId="0" applyFont="1" applyAlignment="1">
      <alignment/>
    </xf>
    <xf numFmtId="189" fontId="125" fillId="0" borderId="0" xfId="0" applyNumberFormat="1" applyFont="1" applyAlignment="1">
      <alignment/>
    </xf>
    <xf numFmtId="3" fontId="10" fillId="34" borderId="0" xfId="0" applyNumberFormat="1" applyFont="1" applyFill="1" applyBorder="1" applyAlignment="1">
      <alignment vertical="center" wrapText="1"/>
    </xf>
    <xf numFmtId="3" fontId="10" fillId="34" borderId="21" xfId="0" applyNumberFormat="1" applyFont="1" applyFill="1" applyBorder="1" applyAlignment="1">
      <alignment vertical="center" wrapText="1"/>
    </xf>
    <xf numFmtId="180" fontId="3" fillId="34" borderId="45" xfId="113" applyNumberFormat="1" applyFont="1" applyFill="1" applyBorder="1" applyAlignment="1">
      <alignment horizontal="center" vertical="center"/>
      <protection/>
    </xf>
    <xf numFmtId="180" fontId="3" fillId="34" borderId="45" xfId="166" applyNumberFormat="1" applyFont="1" applyFill="1" applyBorder="1" applyAlignment="1">
      <alignment horizontal="center" vertical="center"/>
    </xf>
    <xf numFmtId="0" fontId="125" fillId="0" borderId="0" xfId="0" applyFont="1" applyAlignment="1">
      <alignment/>
    </xf>
    <xf numFmtId="0" fontId="126" fillId="0" borderId="17" xfId="0" applyFont="1" applyBorder="1" applyAlignment="1">
      <alignment horizontal="center" vertical="center"/>
    </xf>
    <xf numFmtId="17" fontId="3" fillId="0" borderId="50" xfId="0" applyNumberFormat="1" applyFont="1" applyFill="1" applyBorder="1" applyAlignment="1">
      <alignment horizontal="center" vertical="center" wrapText="1"/>
    </xf>
    <xf numFmtId="17" fontId="3" fillId="0" borderId="51" xfId="0" applyNumberFormat="1" applyFont="1" applyFill="1" applyBorder="1" applyAlignment="1">
      <alignment horizontal="center" vertical="center" wrapText="1"/>
    </xf>
    <xf numFmtId="3" fontId="10" fillId="0" borderId="0" xfId="0" applyNumberFormat="1" applyFont="1" applyFill="1" applyBorder="1" applyAlignment="1">
      <alignment vertical="center" wrapText="1"/>
    </xf>
    <xf numFmtId="0" fontId="125" fillId="0" borderId="0" xfId="0" applyFont="1" applyAlignment="1">
      <alignment/>
    </xf>
    <xf numFmtId="3" fontId="4" fillId="6" borderId="20"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40"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80" fontId="0" fillId="0" borderId="0" xfId="0" applyNumberFormat="1" applyBorder="1" applyAlignment="1">
      <alignment horizontal="right" vertical="center" wrapText="1"/>
    </xf>
    <xf numFmtId="0" fontId="150" fillId="0" borderId="15" xfId="0" applyFont="1" applyBorder="1" applyAlignment="1">
      <alignment horizontal="center"/>
    </xf>
    <xf numFmtId="0" fontId="150" fillId="0" borderId="11" xfId="0" applyFont="1" applyBorder="1" applyAlignment="1">
      <alignment horizontal="center"/>
    </xf>
    <xf numFmtId="3" fontId="0" fillId="0" borderId="29" xfId="0" applyNumberFormat="1" applyFill="1" applyBorder="1" applyAlignment="1">
      <alignment/>
    </xf>
    <xf numFmtId="3" fontId="0" fillId="0" borderId="34" xfId="0" applyNumberFormat="1" applyFill="1" applyBorder="1" applyAlignment="1">
      <alignment/>
    </xf>
    <xf numFmtId="0" fontId="125" fillId="0" borderId="0" xfId="0" applyFont="1" applyAlignment="1">
      <alignment/>
    </xf>
    <xf numFmtId="0" fontId="126" fillId="0" borderId="16" xfId="0" applyFont="1" applyBorder="1" applyAlignment="1">
      <alignment horizontal="center"/>
    </xf>
    <xf numFmtId="0" fontId="125" fillId="0" borderId="0" xfId="0" applyFont="1" applyAlignment="1">
      <alignment/>
    </xf>
    <xf numFmtId="0" fontId="125" fillId="0" borderId="0" xfId="0" applyFont="1" applyAlignment="1">
      <alignment/>
    </xf>
    <xf numFmtId="9" fontId="151" fillId="0" borderId="14" xfId="165" applyFont="1" applyBorder="1" applyAlignment="1">
      <alignment/>
    </xf>
    <xf numFmtId="9" fontId="151" fillId="0" borderId="15" xfId="165" applyFont="1" applyBorder="1" applyAlignment="1">
      <alignment/>
    </xf>
    <xf numFmtId="0" fontId="151" fillId="0" borderId="0" xfId="0" applyFont="1" applyAlignment="1">
      <alignment/>
    </xf>
    <xf numFmtId="3" fontId="126" fillId="0" borderId="23" xfId="0" applyNumberFormat="1" applyFont="1" applyBorder="1" applyAlignment="1">
      <alignment horizontal="center"/>
    </xf>
    <xf numFmtId="3" fontId="152" fillId="0" borderId="13" xfId="0" applyNumberFormat="1" applyFont="1" applyFill="1" applyBorder="1" applyAlignment="1">
      <alignment horizontal="center"/>
    </xf>
    <xf numFmtId="0" fontId="125" fillId="0" borderId="0" xfId="0" applyFont="1" applyAlignment="1">
      <alignment/>
    </xf>
    <xf numFmtId="0" fontId="126" fillId="0" borderId="16" xfId="0" applyFont="1" applyBorder="1" applyAlignment="1">
      <alignment horizontal="center"/>
    </xf>
    <xf numFmtId="0" fontId="125" fillId="0" borderId="49" xfId="0" applyFont="1" applyFill="1" applyBorder="1" applyAlignment="1">
      <alignment vertical="center"/>
    </xf>
    <xf numFmtId="0" fontId="125" fillId="0" borderId="52" xfId="0" applyFont="1" applyFill="1" applyBorder="1" applyAlignment="1">
      <alignment/>
    </xf>
    <xf numFmtId="0" fontId="125" fillId="0" borderId="30" xfId="0" applyFont="1" applyFill="1" applyBorder="1" applyAlignment="1">
      <alignment vertical="center"/>
    </xf>
    <xf numFmtId="0" fontId="125" fillId="0" borderId="35" xfId="0" applyFont="1" applyFill="1" applyBorder="1" applyAlignment="1">
      <alignment vertical="center"/>
    </xf>
    <xf numFmtId="0" fontId="125" fillId="0" borderId="53" xfId="0" applyFont="1" applyFill="1" applyBorder="1" applyAlignment="1">
      <alignment vertical="center"/>
    </xf>
    <xf numFmtId="187" fontId="4" fillId="0" borderId="0" xfId="0" applyNumberFormat="1" applyFont="1" applyAlignment="1">
      <alignment/>
    </xf>
    <xf numFmtId="180" fontId="4" fillId="0" borderId="0" xfId="0" applyNumberFormat="1" applyFont="1" applyAlignment="1">
      <alignment/>
    </xf>
    <xf numFmtId="0" fontId="125" fillId="0" borderId="20" xfId="0" applyFont="1" applyBorder="1" applyAlignment="1">
      <alignment horizontal="center" vertical="top"/>
    </xf>
    <xf numFmtId="0" fontId="125" fillId="0" borderId="14" xfId="0" applyFont="1" applyBorder="1" applyAlignment="1">
      <alignment horizontal="center" vertical="top"/>
    </xf>
    <xf numFmtId="0" fontId="125" fillId="0" borderId="15" xfId="0" applyFont="1" applyBorder="1" applyAlignment="1">
      <alignment/>
    </xf>
    <xf numFmtId="3" fontId="125" fillId="0" borderId="13" xfId="0" applyNumberFormat="1" applyFont="1" applyBorder="1" applyAlignment="1">
      <alignment/>
    </xf>
    <xf numFmtId="0" fontId="125" fillId="0" borderId="13" xfId="0" applyFont="1" applyBorder="1" applyAlignment="1">
      <alignment horizontal="center" vertical="center"/>
    </xf>
    <xf numFmtId="0" fontId="125" fillId="0" borderId="13" xfId="0" applyFont="1" applyBorder="1" applyAlignment="1">
      <alignment/>
    </xf>
    <xf numFmtId="0" fontId="125" fillId="0" borderId="0" xfId="0" applyFont="1" applyAlignment="1">
      <alignment/>
    </xf>
    <xf numFmtId="17" fontId="3" fillId="0" borderId="50" xfId="0" applyNumberFormat="1" applyFont="1" applyFill="1" applyBorder="1" applyAlignment="1" quotePrefix="1">
      <alignment horizontal="center" vertical="center" wrapText="1"/>
    </xf>
    <xf numFmtId="183" fontId="0" fillId="0" borderId="14" xfId="0" applyNumberFormat="1" applyFont="1" applyBorder="1" applyAlignment="1">
      <alignment horizontal="center"/>
    </xf>
    <xf numFmtId="0" fontId="126" fillId="0" borderId="13" xfId="0" applyFont="1" applyBorder="1" applyAlignment="1">
      <alignment/>
    </xf>
    <xf numFmtId="3" fontId="126" fillId="0" borderId="13" xfId="0" applyNumberFormat="1" applyFont="1" applyBorder="1" applyAlignment="1">
      <alignment/>
    </xf>
    <xf numFmtId="0" fontId="126" fillId="0" borderId="13" xfId="0" applyFont="1" applyBorder="1" applyAlignment="1">
      <alignment horizontal="center" vertical="center"/>
    </xf>
    <xf numFmtId="0" fontId="12" fillId="0" borderId="18" xfId="0" applyFont="1" applyBorder="1" applyAlignment="1">
      <alignment horizontal="left" vertical="center"/>
    </xf>
    <xf numFmtId="0" fontId="12" fillId="0" borderId="23" xfId="0" applyFont="1" applyBorder="1" applyAlignment="1">
      <alignment horizontal="left" vertical="center"/>
    </xf>
    <xf numFmtId="180" fontId="12" fillId="0" borderId="13" xfId="0" applyNumberFormat="1" applyFont="1" applyBorder="1" applyAlignment="1">
      <alignment horizontal="right" vertical="center"/>
    </xf>
    <xf numFmtId="0" fontId="22" fillId="5" borderId="18" xfId="0" applyFont="1" applyFill="1" applyBorder="1" applyAlignment="1">
      <alignment horizontal="left" vertical="center"/>
    </xf>
    <xf numFmtId="0" fontId="12" fillId="5" borderId="23" xfId="0" applyFont="1" applyFill="1" applyBorder="1" applyAlignment="1">
      <alignment horizontal="left" vertical="center"/>
    </xf>
    <xf numFmtId="180" fontId="22" fillId="5" borderId="13" xfId="0" applyNumberFormat="1" applyFont="1" applyFill="1" applyBorder="1" applyAlignment="1">
      <alignment horizontal="right" vertical="center"/>
    </xf>
    <xf numFmtId="0" fontId="125" fillId="0" borderId="0" xfId="0" applyFont="1" applyAlignment="1">
      <alignment/>
    </xf>
    <xf numFmtId="9" fontId="125" fillId="0" borderId="14" xfId="165" applyFont="1" applyBorder="1" applyAlignment="1">
      <alignment/>
    </xf>
    <xf numFmtId="9" fontId="125" fillId="0" borderId="0" xfId="165" applyFont="1" applyAlignment="1">
      <alignment/>
    </xf>
    <xf numFmtId="0" fontId="125" fillId="0" borderId="13" xfId="0" applyFont="1" applyBorder="1" applyAlignment="1">
      <alignment/>
    </xf>
    <xf numFmtId="0" fontId="3" fillId="5" borderId="13" xfId="0" applyFont="1" applyFill="1" applyBorder="1" applyAlignment="1">
      <alignment horizontal="center" vertical="center"/>
    </xf>
    <xf numFmtId="0" fontId="3" fillId="5" borderId="13" xfId="0" applyFont="1" applyFill="1" applyBorder="1" applyAlignment="1">
      <alignment vertical="center"/>
    </xf>
    <xf numFmtId="17" fontId="93" fillId="0" borderId="0" xfId="0" applyNumberFormat="1" applyFont="1" applyAlignment="1">
      <alignment/>
    </xf>
    <xf numFmtId="180" fontId="93" fillId="0" borderId="0" xfId="0" applyNumberFormat="1" applyFont="1" applyAlignment="1">
      <alignment/>
    </xf>
    <xf numFmtId="3" fontId="93" fillId="0" borderId="0" xfId="0" applyNumberFormat="1" applyFont="1" applyBorder="1" applyAlignment="1">
      <alignment horizontal="right" vertical="center" wrapText="1"/>
    </xf>
    <xf numFmtId="180" fontId="93" fillId="0" borderId="0" xfId="0" applyNumberFormat="1" applyFont="1" applyBorder="1" applyAlignment="1">
      <alignment horizontal="right" vertical="center" wrapText="1"/>
    </xf>
    <xf numFmtId="2" fontId="93" fillId="0" borderId="0" xfId="0" applyNumberFormat="1" applyFont="1" applyAlignment="1">
      <alignment/>
    </xf>
    <xf numFmtId="3" fontId="93" fillId="0" borderId="0" xfId="0" applyNumberFormat="1" applyFont="1" applyAlignment="1">
      <alignment/>
    </xf>
    <xf numFmtId="1" fontId="93" fillId="0" borderId="0" xfId="0" applyNumberFormat="1" applyFont="1" applyAlignment="1">
      <alignment/>
    </xf>
    <xf numFmtId="0" fontId="153" fillId="0" borderId="0" xfId="0" applyFont="1" applyAlignment="1">
      <alignment/>
    </xf>
    <xf numFmtId="0" fontId="129" fillId="0" borderId="0" xfId="111" applyFont="1" applyAlignment="1">
      <alignment horizontal="center" wrapText="1"/>
      <protection/>
    </xf>
    <xf numFmtId="17" fontId="129" fillId="0" borderId="0" xfId="111" applyNumberFormat="1" applyFont="1" applyAlignment="1" quotePrefix="1">
      <alignment horizontal="center"/>
      <protection/>
    </xf>
    <xf numFmtId="17" fontId="129" fillId="0" borderId="0" xfId="111" applyNumberFormat="1" applyFont="1" applyAlignment="1">
      <alignment horizontal="center"/>
      <protection/>
    </xf>
    <xf numFmtId="0" fontId="129" fillId="0" borderId="0" xfId="111" applyFont="1" applyAlignment="1">
      <alignment horizontal="center"/>
      <protection/>
    </xf>
    <xf numFmtId="0" fontId="154" fillId="0" borderId="0" xfId="111" applyFont="1" applyAlignment="1">
      <alignment horizontal="left" wrapText="1"/>
      <protection/>
    </xf>
    <xf numFmtId="0" fontId="7" fillId="0" borderId="0" xfId="135" applyFont="1" applyBorder="1" applyAlignment="1" applyProtection="1">
      <alignment horizontal="center" vertical="center"/>
      <protection/>
    </xf>
    <xf numFmtId="0" fontId="8" fillId="0" borderId="0" xfId="111" applyFont="1" applyAlignment="1">
      <alignment horizontal="left"/>
      <protection/>
    </xf>
    <xf numFmtId="0" fontId="8" fillId="0" borderId="40" xfId="111" applyFont="1" applyBorder="1" applyAlignment="1">
      <alignment horizontal="justify" vertical="center" wrapText="1"/>
      <protection/>
    </xf>
    <xf numFmtId="3" fontId="3" fillId="0" borderId="52" xfId="113" applyNumberFormat="1" applyFont="1" applyFill="1" applyBorder="1" applyAlignment="1">
      <alignment horizontal="center" vertical="center"/>
      <protection/>
    </xf>
    <xf numFmtId="3" fontId="3" fillId="0" borderId="54" xfId="113" applyNumberFormat="1" applyFont="1" applyFill="1" applyBorder="1" applyAlignment="1">
      <alignment horizontal="center" vertical="center"/>
      <protection/>
    </xf>
    <xf numFmtId="3" fontId="3" fillId="0" borderId="55" xfId="113" applyNumberFormat="1" applyFont="1" applyFill="1" applyBorder="1" applyAlignment="1">
      <alignment horizontal="center" vertical="center"/>
      <protection/>
    </xf>
    <xf numFmtId="0" fontId="3" fillId="0" borderId="0" xfId="0" applyFont="1" applyFill="1" applyBorder="1" applyAlignment="1">
      <alignment horizontal="center" vertical="center"/>
    </xf>
    <xf numFmtId="3" fontId="3" fillId="0" borderId="5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0" fontId="3" fillId="0" borderId="47" xfId="116" applyNumberFormat="1" applyFont="1" applyFill="1" applyBorder="1" applyAlignment="1">
      <alignment horizontal="center" vertical="center"/>
      <protection/>
    </xf>
    <xf numFmtId="0" fontId="3" fillId="0" borderId="44" xfId="116" applyNumberFormat="1" applyFont="1" applyFill="1" applyBorder="1" applyAlignment="1">
      <alignment horizontal="center" vertical="center"/>
      <protection/>
    </xf>
    <xf numFmtId="3" fontId="3" fillId="0" borderId="52" xfId="116" applyNumberFormat="1" applyFont="1" applyFill="1" applyBorder="1" applyAlignment="1">
      <alignment horizontal="center" vertical="center"/>
      <protection/>
    </xf>
    <xf numFmtId="3" fontId="3" fillId="0" borderId="54" xfId="116" applyNumberFormat="1" applyFont="1" applyFill="1" applyBorder="1" applyAlignment="1">
      <alignment horizontal="center" vertical="center"/>
      <protection/>
    </xf>
    <xf numFmtId="3" fontId="3" fillId="0" borderId="55" xfId="116" applyNumberFormat="1" applyFont="1" applyFill="1" applyBorder="1" applyAlignment="1">
      <alignment horizontal="center" vertical="center"/>
      <protection/>
    </xf>
    <xf numFmtId="0" fontId="126" fillId="0" borderId="47" xfId="0" applyFont="1" applyFill="1" applyBorder="1" applyAlignment="1">
      <alignment horizontal="center" vertical="center"/>
    </xf>
    <xf numFmtId="0" fontId="126" fillId="0" borderId="46" xfId="0" applyFont="1" applyFill="1" applyBorder="1" applyAlignment="1">
      <alignment horizontal="center" vertical="center"/>
    </xf>
    <xf numFmtId="0" fontId="126" fillId="0" borderId="44" xfId="0" applyFont="1" applyFill="1" applyBorder="1" applyAlignment="1">
      <alignment horizontal="center" vertical="center"/>
    </xf>
    <xf numFmtId="0" fontId="126" fillId="0" borderId="56" xfId="0" applyFont="1" applyBorder="1" applyAlignment="1">
      <alignment horizontal="center"/>
    </xf>
    <xf numFmtId="0" fontId="3" fillId="0" borderId="17" xfId="116" applyFont="1" applyFill="1" applyBorder="1" applyAlignment="1">
      <alignment horizontal="center" vertical="center" wrapText="1"/>
      <protection/>
    </xf>
    <xf numFmtId="0" fontId="10" fillId="0" borderId="14" xfId="116" applyFont="1" applyFill="1" applyBorder="1" applyAlignment="1" quotePrefix="1">
      <alignment horizontal="center" vertical="center"/>
      <protection/>
    </xf>
    <xf numFmtId="0" fontId="10" fillId="0" borderId="15" xfId="116" applyFont="1" applyFill="1" applyBorder="1" applyAlignment="1" quotePrefix="1">
      <alignment horizontal="center" vertical="center"/>
      <protection/>
    </xf>
    <xf numFmtId="0" fontId="3" fillId="0" borderId="18" xfId="116" applyFont="1" applyFill="1" applyBorder="1" applyAlignment="1">
      <alignment horizontal="center"/>
      <protection/>
    </xf>
    <xf numFmtId="0" fontId="3" fillId="0" borderId="16" xfId="116" applyFont="1" applyFill="1" applyBorder="1" applyAlignment="1">
      <alignment horizontal="center"/>
      <protection/>
    </xf>
    <xf numFmtId="0" fontId="3" fillId="0" borderId="23" xfId="116" applyFont="1" applyFill="1" applyBorder="1" applyAlignment="1">
      <alignment horizontal="center"/>
      <protection/>
    </xf>
    <xf numFmtId="0" fontId="3" fillId="0" borderId="20" xfId="116" applyFont="1" applyFill="1" applyBorder="1" applyAlignment="1">
      <alignment horizontal="center"/>
      <protection/>
    </xf>
    <xf numFmtId="0" fontId="3" fillId="0" borderId="40" xfId="116" applyFont="1" applyFill="1" applyBorder="1" applyAlignment="1">
      <alignment horizontal="center"/>
      <protection/>
    </xf>
    <xf numFmtId="0" fontId="3" fillId="0" borderId="39" xfId="116" applyFont="1" applyFill="1" applyBorder="1" applyAlignment="1">
      <alignment horizontal="center"/>
      <protection/>
    </xf>
    <xf numFmtId="0" fontId="10" fillId="0" borderId="40" xfId="116" applyFont="1" applyFill="1" applyBorder="1" applyAlignment="1">
      <alignment horizontal="center"/>
      <protection/>
    </xf>
    <xf numFmtId="0" fontId="10" fillId="0" borderId="57" xfId="116" applyFont="1" applyFill="1" applyBorder="1" applyAlignment="1">
      <alignment horizontal="center"/>
      <protection/>
    </xf>
    <xf numFmtId="0" fontId="10" fillId="0" borderId="58" xfId="116" applyFont="1" applyFill="1" applyBorder="1" applyAlignment="1">
      <alignment horizontal="center"/>
      <protection/>
    </xf>
    <xf numFmtId="0" fontId="125" fillId="0" borderId="40" xfId="0" applyFont="1" applyBorder="1" applyAlignment="1">
      <alignment horizontal="center" vertical="top"/>
    </xf>
    <xf numFmtId="0" fontId="125" fillId="0" borderId="14" xfId="0" applyFont="1" applyBorder="1" applyAlignment="1">
      <alignment horizontal="center" vertical="center"/>
    </xf>
    <xf numFmtId="0" fontId="125" fillId="0" borderId="15" xfId="0" applyFont="1" applyBorder="1" applyAlignment="1">
      <alignment horizontal="center" vertical="center"/>
    </xf>
    <xf numFmtId="0" fontId="125" fillId="0" borderId="20" xfId="0" applyFont="1" applyBorder="1" applyAlignment="1">
      <alignment horizontal="center" vertical="top"/>
    </xf>
    <xf numFmtId="0" fontId="125" fillId="0" borderId="39" xfId="0" applyFont="1" applyBorder="1" applyAlignment="1">
      <alignment horizontal="center" vertical="top"/>
    </xf>
    <xf numFmtId="0" fontId="125" fillId="0" borderId="11" xfId="0" applyFont="1" applyBorder="1" applyAlignment="1">
      <alignment horizontal="center" vertical="center"/>
    </xf>
    <xf numFmtId="0" fontId="4" fillId="0" borderId="0" xfId="0" applyFont="1" applyFill="1" applyBorder="1" applyAlignment="1">
      <alignment horizontal="left"/>
    </xf>
    <xf numFmtId="0" fontId="125" fillId="0" borderId="0" xfId="0" applyFont="1" applyFill="1" applyAlignment="1">
      <alignment horizontal="left" wrapText="1"/>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144" fillId="0" borderId="13" xfId="0" applyFont="1" applyBorder="1" applyAlignment="1">
      <alignment horizontal="center" vertical="center" wrapText="1"/>
    </xf>
    <xf numFmtId="0" fontId="4" fillId="0" borderId="40" xfId="0" applyFont="1" applyFill="1" applyBorder="1" applyAlignment="1">
      <alignment horizontal="left"/>
    </xf>
    <xf numFmtId="0" fontId="3" fillId="0" borderId="0" xfId="0" applyFont="1" applyAlignment="1">
      <alignment horizontal="center" vertical="center" wrapText="1"/>
    </xf>
    <xf numFmtId="0" fontId="125" fillId="0" borderId="0" xfId="0" applyFont="1" applyAlignment="1">
      <alignment/>
    </xf>
    <xf numFmtId="0" fontId="125" fillId="0" borderId="59" xfId="0" applyFont="1" applyBorder="1" applyAlignment="1" applyProtection="1">
      <alignment horizontal="left" vertical="center" wrapText="1"/>
      <protection/>
    </xf>
    <xf numFmtId="0" fontId="125" fillId="0" borderId="18" xfId="0" applyFont="1" applyBorder="1" applyAlignment="1">
      <alignment horizontal="center"/>
    </xf>
    <xf numFmtId="0" fontId="125" fillId="0" borderId="16" xfId="0" applyFont="1" applyBorder="1" applyAlignment="1">
      <alignment horizontal="center"/>
    </xf>
    <xf numFmtId="0" fontId="125" fillId="0" borderId="23" xfId="0" applyFont="1" applyBorder="1" applyAlignment="1">
      <alignment horizontal="center"/>
    </xf>
    <xf numFmtId="0" fontId="125" fillId="0" borderId="18" xfId="0" applyFont="1" applyBorder="1" applyAlignment="1">
      <alignment horizontal="center" vertical="center"/>
    </xf>
    <xf numFmtId="0" fontId="125" fillId="0" borderId="16" xfId="0" applyFont="1" applyBorder="1" applyAlignment="1">
      <alignment horizontal="center" vertical="center"/>
    </xf>
    <xf numFmtId="0" fontId="125" fillId="0" borderId="23" xfId="0" applyFont="1" applyBorder="1" applyAlignment="1">
      <alignment horizontal="center" vertical="center"/>
    </xf>
    <xf numFmtId="0" fontId="125" fillId="0" borderId="0" xfId="0" applyFont="1" applyBorder="1" applyAlignment="1">
      <alignment horizontal="left"/>
    </xf>
    <xf numFmtId="0" fontId="126" fillId="0" borderId="17" xfId="0" applyFont="1" applyBorder="1" applyAlignment="1">
      <alignment horizontal="center"/>
    </xf>
    <xf numFmtId="0" fontId="125" fillId="0" borderId="14" xfId="0" applyFont="1" applyBorder="1" applyAlignment="1">
      <alignment horizontal="center" wrapText="1"/>
    </xf>
    <xf numFmtId="0" fontId="125" fillId="0" borderId="15" xfId="0" applyFont="1" applyBorder="1" applyAlignment="1">
      <alignment horizontal="center" wrapText="1"/>
    </xf>
    <xf numFmtId="0" fontId="126" fillId="0" borderId="14" xfId="0" applyFont="1" applyBorder="1" applyAlignment="1">
      <alignment horizontal="center" vertical="center" wrapText="1"/>
    </xf>
    <xf numFmtId="0" fontId="126" fillId="0" borderId="15" xfId="0" applyFont="1" applyBorder="1" applyAlignment="1">
      <alignment horizontal="center" vertical="center" wrapText="1"/>
    </xf>
    <xf numFmtId="0" fontId="139" fillId="0" borderId="14" xfId="0" applyFont="1" applyBorder="1" applyAlignment="1">
      <alignment horizontal="center" vertical="center"/>
    </xf>
    <xf numFmtId="0" fontId="139" fillId="0" borderId="15" xfId="0" applyFont="1" applyBorder="1" applyAlignment="1">
      <alignment horizontal="center" vertical="center"/>
    </xf>
    <xf numFmtId="0" fontId="126" fillId="0" borderId="17" xfId="0" applyFont="1" applyBorder="1" applyAlignment="1">
      <alignment horizontal="center" vertical="center"/>
    </xf>
    <xf numFmtId="0" fontId="141" fillId="0" borderId="13" xfId="0" applyFont="1" applyBorder="1" applyAlignment="1">
      <alignment horizontal="center" vertical="center"/>
    </xf>
    <xf numFmtId="0" fontId="155" fillId="0" borderId="18" xfId="0" applyFont="1" applyBorder="1" applyAlignment="1">
      <alignment horizontal="center" vertical="center" wrapText="1"/>
    </xf>
    <xf numFmtId="0" fontId="155" fillId="0" borderId="16" xfId="0" applyFont="1" applyBorder="1" applyAlignment="1">
      <alignment horizontal="center" vertical="center" wrapText="1"/>
    </xf>
    <xf numFmtId="0" fontId="155" fillId="0" borderId="23" xfId="0" applyFont="1" applyBorder="1" applyAlignment="1">
      <alignment horizontal="center" vertical="center" wrapText="1"/>
    </xf>
    <xf numFmtId="0" fontId="126" fillId="0" borderId="20" xfId="0" applyFont="1" applyBorder="1" applyAlignment="1">
      <alignment horizontal="center" vertical="center"/>
    </xf>
    <xf numFmtId="0" fontId="126" fillId="0" borderId="39" xfId="0" applyFont="1" applyBorder="1" applyAlignment="1">
      <alignment horizontal="center" vertical="center"/>
    </xf>
    <xf numFmtId="0" fontId="126" fillId="0" borderId="22" xfId="0" applyFont="1" applyBorder="1" applyAlignment="1">
      <alignment horizontal="center" vertical="center"/>
    </xf>
    <xf numFmtId="0" fontId="126" fillId="0" borderId="43" xfId="0" applyFont="1" applyBorder="1" applyAlignment="1">
      <alignment horizontal="center" vertical="center"/>
    </xf>
    <xf numFmtId="0" fontId="125" fillId="0" borderId="18" xfId="0" applyFont="1" applyBorder="1" applyAlignment="1">
      <alignment horizontal="left" vertical="center"/>
    </xf>
    <xf numFmtId="0" fontId="125" fillId="0" borderId="23" xfId="0" applyFont="1" applyBorder="1" applyAlignment="1">
      <alignment horizontal="left" vertical="center"/>
    </xf>
    <xf numFmtId="0" fontId="125" fillId="0" borderId="18" xfId="0" applyFont="1" applyFill="1" applyBorder="1" applyAlignment="1">
      <alignment horizontal="left"/>
    </xf>
    <xf numFmtId="0" fontId="125" fillId="0" borderId="16" xfId="0" applyFont="1" applyFill="1" applyBorder="1" applyAlignment="1">
      <alignment horizontal="left"/>
    </xf>
    <xf numFmtId="0" fontId="125" fillId="0" borderId="23" xfId="0" applyFont="1" applyFill="1" applyBorder="1" applyAlignment="1">
      <alignment horizontal="left"/>
    </xf>
    <xf numFmtId="0" fontId="126" fillId="0" borderId="18" xfId="0" applyFont="1" applyBorder="1" applyAlignment="1">
      <alignment horizontal="center"/>
    </xf>
    <xf numFmtId="0" fontId="126" fillId="0" borderId="23" xfId="0" applyFont="1" applyBorder="1" applyAlignment="1">
      <alignment horizontal="center"/>
    </xf>
    <xf numFmtId="0" fontId="126" fillId="0" borderId="16" xfId="0" applyFont="1" applyBorder="1" applyAlignment="1">
      <alignment horizontal="center"/>
    </xf>
    <xf numFmtId="0" fontId="125" fillId="0" borderId="20" xfId="0" applyFont="1" applyBorder="1" applyAlignment="1">
      <alignment horizontal="center" vertical="center"/>
    </xf>
    <xf numFmtId="0" fontId="125" fillId="0" borderId="40" xfId="0" applyFont="1" applyBorder="1" applyAlignment="1">
      <alignment horizontal="center" vertical="center"/>
    </xf>
    <xf numFmtId="0" fontId="125" fillId="0" borderId="39" xfId="0" applyFont="1" applyBorder="1" applyAlignment="1">
      <alignment horizontal="center" vertical="center"/>
    </xf>
    <xf numFmtId="0" fontId="125" fillId="0" borderId="22" xfId="0" applyFont="1" applyBorder="1" applyAlignment="1">
      <alignment horizontal="center" vertical="center"/>
    </xf>
    <xf numFmtId="0" fontId="125" fillId="0" borderId="17" xfId="0" applyFont="1" applyBorder="1" applyAlignment="1">
      <alignment horizontal="center" vertical="center"/>
    </xf>
    <xf numFmtId="0" fontId="125" fillId="0" borderId="43" xfId="0" applyFont="1" applyBorder="1" applyAlignment="1">
      <alignment horizontal="center" vertical="center"/>
    </xf>
    <xf numFmtId="0" fontId="125" fillId="0" borderId="0" xfId="0" applyFont="1" applyBorder="1" applyAlignment="1">
      <alignment horizontal="center" vertical="top"/>
    </xf>
    <xf numFmtId="0" fontId="125" fillId="0" borderId="0" xfId="0" applyFont="1" applyAlignment="1">
      <alignment horizontal="left" vertical="top" wrapText="1"/>
    </xf>
    <xf numFmtId="0" fontId="125" fillId="0" borderId="21" xfId="0" applyFont="1" applyBorder="1" applyAlignment="1">
      <alignment horizontal="center" vertical="top"/>
    </xf>
    <xf numFmtId="0" fontId="126" fillId="0" borderId="60" xfId="0" applyFont="1" applyFill="1" applyBorder="1" applyAlignment="1">
      <alignment horizontal="center" vertical="center"/>
    </xf>
    <xf numFmtId="0" fontId="126" fillId="0" borderId="61" xfId="0" applyFont="1" applyFill="1" applyBorder="1" applyAlignment="1">
      <alignment horizontal="center" vertical="center"/>
    </xf>
    <xf numFmtId="0" fontId="126" fillId="0" borderId="32" xfId="0" applyFont="1" applyFill="1" applyBorder="1" applyAlignment="1">
      <alignment horizontal="center" vertical="center"/>
    </xf>
    <xf numFmtId="0" fontId="125" fillId="0" borderId="62" xfId="0" applyFont="1" applyFill="1" applyBorder="1" applyAlignment="1">
      <alignment horizontal="center" vertical="center" wrapText="1"/>
    </xf>
    <xf numFmtId="0" fontId="125" fillId="0" borderId="28" xfId="0" applyFont="1" applyFill="1" applyBorder="1" applyAlignment="1">
      <alignment horizontal="center" vertical="center" wrapText="1"/>
    </xf>
    <xf numFmtId="0" fontId="156" fillId="0" borderId="60" xfId="0" applyFont="1" applyBorder="1" applyAlignment="1">
      <alignment horizontal="left" vertical="center"/>
    </xf>
    <xf numFmtId="0" fontId="125" fillId="0" borderId="61" xfId="0" applyFont="1" applyBorder="1" applyAlignment="1">
      <alignment horizontal="left" vertical="center"/>
    </xf>
    <xf numFmtId="0" fontId="125" fillId="0" borderId="32" xfId="0" applyFont="1" applyBorder="1" applyAlignment="1">
      <alignment horizontal="left" vertical="center"/>
    </xf>
    <xf numFmtId="0" fontId="126" fillId="0" borderId="62" xfId="0" applyFont="1" applyFill="1" applyBorder="1" applyAlignment="1">
      <alignment horizontal="center" vertical="center"/>
    </xf>
    <xf numFmtId="0" fontId="126" fillId="0" borderId="28" xfId="0" applyFont="1" applyFill="1" applyBorder="1" applyAlignment="1">
      <alignment horizontal="center" vertical="center"/>
    </xf>
    <xf numFmtId="0" fontId="123" fillId="0" borderId="17" xfId="0" applyFont="1" applyBorder="1" applyAlignment="1">
      <alignment horizontal="center" wrapText="1"/>
    </xf>
    <xf numFmtId="0" fontId="123" fillId="0" borderId="63" xfId="0" applyFont="1" applyFill="1" applyBorder="1" applyAlignment="1">
      <alignment horizontal="center" vertical="center"/>
    </xf>
    <xf numFmtId="0" fontId="123" fillId="0" borderId="64" xfId="0" applyFont="1" applyFill="1" applyBorder="1" applyAlignment="1">
      <alignment horizontal="center" vertical="center"/>
    </xf>
    <xf numFmtId="0" fontId="123" fillId="0" borderId="65" xfId="0" applyFont="1" applyFill="1" applyBorder="1" applyAlignment="1">
      <alignment horizontal="center" vertical="center"/>
    </xf>
    <xf numFmtId="0" fontId="0" fillId="0" borderId="66" xfId="0" applyFont="1" applyBorder="1" applyAlignment="1">
      <alignment horizontal="center"/>
    </xf>
    <xf numFmtId="0" fontId="0" fillId="0" borderId="56" xfId="0" applyFont="1" applyBorder="1" applyAlignment="1">
      <alignment horizontal="center"/>
    </xf>
    <xf numFmtId="0" fontId="0" fillId="0" borderId="67" xfId="0" applyFont="1" applyBorder="1" applyAlignment="1">
      <alignment horizontal="center"/>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23" xfId="0" applyFill="1" applyBorder="1" applyAlignment="1">
      <alignment horizontal="left" wrapText="1"/>
    </xf>
    <xf numFmtId="0" fontId="15" fillId="0" borderId="18"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3" xfId="0" applyFont="1" applyFill="1" applyBorder="1" applyAlignment="1">
      <alignment horizontal="left" vertical="center"/>
    </xf>
    <xf numFmtId="0" fontId="3" fillId="5" borderId="20"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43" xfId="0" applyFont="1" applyFill="1" applyBorder="1" applyAlignment="1">
      <alignment horizontal="center" vertical="center"/>
    </xf>
    <xf numFmtId="0" fontId="0" fillId="0" borderId="20" xfId="0" applyFont="1" applyBorder="1" applyAlignment="1">
      <alignment horizontal="left"/>
    </xf>
    <xf numFmtId="0" fontId="0" fillId="0" borderId="40" xfId="0" applyFont="1" applyBorder="1" applyAlignment="1">
      <alignment horizontal="left"/>
    </xf>
    <xf numFmtId="0" fontId="0" fillId="0" borderId="39" xfId="0" applyFont="1" applyBorder="1" applyAlignment="1">
      <alignment horizontal="left"/>
    </xf>
    <xf numFmtId="0" fontId="3" fillId="5" borderId="20"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6" borderId="11" xfId="0" applyFont="1" applyFill="1" applyBorder="1" applyAlignment="1">
      <alignment horizontal="left" vertical="center"/>
    </xf>
    <xf numFmtId="0" fontId="16"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93" fillId="0" borderId="0" xfId="0" applyFont="1" applyAlignment="1">
      <alignment horizontal="center" wrapText="1"/>
    </xf>
  </cellXfs>
  <cellStyles count="168">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15" xfId="98"/>
    <cellStyle name="Millares 2" xfId="99"/>
    <cellStyle name="Millares 3" xfId="100"/>
    <cellStyle name="Millares 4" xfId="101"/>
    <cellStyle name="Millares 5" xfId="102"/>
    <cellStyle name="Millares 6" xfId="103"/>
    <cellStyle name="Millares 7" xfId="104"/>
    <cellStyle name="Millares 8" xfId="105"/>
    <cellStyle name="Millares 9" xfId="106"/>
    <cellStyle name="Currency" xfId="107"/>
    <cellStyle name="Currency [0]" xfId="108"/>
    <cellStyle name="Neutral" xfId="109"/>
    <cellStyle name="Neutral 2" xfId="110"/>
    <cellStyle name="Normal 10" xfId="111"/>
    <cellStyle name="Normal 11" xfId="112"/>
    <cellStyle name="Normal 12" xfId="113"/>
    <cellStyle name="Normal 13" xfId="114"/>
    <cellStyle name="Normal 14" xfId="115"/>
    <cellStyle name="Normal 2" xfId="116"/>
    <cellStyle name="Normal 2 2" xfId="117"/>
    <cellStyle name="Normal 2 2 2" xfId="118"/>
    <cellStyle name="Normal 3" xfId="119"/>
    <cellStyle name="Normal 3 2" xfId="120"/>
    <cellStyle name="Normal 3 2 2" xfId="121"/>
    <cellStyle name="Normal 3 3" xfId="122"/>
    <cellStyle name="Normal 4" xfId="123"/>
    <cellStyle name="Normal 4 2" xfId="124"/>
    <cellStyle name="Normal 4 2 2" xfId="125"/>
    <cellStyle name="Normal 4 3" xfId="126"/>
    <cellStyle name="Normal 4 4" xfId="127"/>
    <cellStyle name="Normal 5" xfId="128"/>
    <cellStyle name="Normal 5 2" xfId="129"/>
    <cellStyle name="Normal 5 2 2" xfId="130"/>
    <cellStyle name="Normal 6" xfId="131"/>
    <cellStyle name="Normal 7" xfId="132"/>
    <cellStyle name="Normal 8" xfId="133"/>
    <cellStyle name="Normal 9" xfId="134"/>
    <cellStyle name="Normal_indice" xfId="135"/>
    <cellStyle name="Notas" xfId="136"/>
    <cellStyle name="Notas 10" xfId="137"/>
    <cellStyle name="Notas 10 2" xfId="138"/>
    <cellStyle name="Notas 11" xfId="139"/>
    <cellStyle name="Notas 11 2" xfId="140"/>
    <cellStyle name="Notas 12" xfId="141"/>
    <cellStyle name="Notas 12 2" xfId="142"/>
    <cellStyle name="Notas 13" xfId="143"/>
    <cellStyle name="Notas 13 2" xfId="144"/>
    <cellStyle name="Notas 14" xfId="145"/>
    <cellStyle name="Notas 14 2" xfId="146"/>
    <cellStyle name="Notas 15" xfId="147"/>
    <cellStyle name="Notas 15 2" xfId="148"/>
    <cellStyle name="Notas 2" xfId="149"/>
    <cellStyle name="Notas 2 2" xfId="150"/>
    <cellStyle name="Notas 3" xfId="151"/>
    <cellStyle name="Notas 3 2" xfId="152"/>
    <cellStyle name="Notas 4" xfId="153"/>
    <cellStyle name="Notas 4 2" xfId="154"/>
    <cellStyle name="Notas 5" xfId="155"/>
    <cellStyle name="Notas 5 2" xfId="156"/>
    <cellStyle name="Notas 6" xfId="157"/>
    <cellStyle name="Notas 6 2" xfId="158"/>
    <cellStyle name="Notas 7" xfId="159"/>
    <cellStyle name="Notas 7 2" xfId="160"/>
    <cellStyle name="Notas 8" xfId="161"/>
    <cellStyle name="Notas 8 2" xfId="162"/>
    <cellStyle name="Notas 9" xfId="163"/>
    <cellStyle name="Notas 9 2" xfId="164"/>
    <cellStyle name="Percent" xfId="165"/>
    <cellStyle name="Porcentaje 2" xfId="166"/>
    <cellStyle name="Porcentual 2" xfId="167"/>
    <cellStyle name="Salida" xfId="168"/>
    <cellStyle name="Salida 2" xfId="169"/>
    <cellStyle name="Texto de advertencia" xfId="170"/>
    <cellStyle name="Texto de advertencia 2" xfId="171"/>
    <cellStyle name="Texto explicativo" xfId="172"/>
    <cellStyle name="Texto explicativo 2" xfId="173"/>
    <cellStyle name="Título" xfId="174"/>
    <cellStyle name="Título 1 2" xfId="175"/>
    <cellStyle name="Título 2" xfId="176"/>
    <cellStyle name="Título 2 2" xfId="177"/>
    <cellStyle name="Título 3" xfId="178"/>
    <cellStyle name="Título 3 2" xfId="179"/>
    <cellStyle name="Total" xfId="180"/>
    <cellStyle name="Total 2"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45"/>
          <c:w val="0.934"/>
          <c:h val="0.85275"/>
        </c:manualLayout>
      </c:layout>
      <c:lineChart>
        <c:grouping val="standard"/>
        <c:varyColors val="0"/>
        <c:ser>
          <c:idx val="0"/>
          <c:order val="0"/>
          <c:tx>
            <c:strRef>
              <c:f>'Gráficos_Vino_ DO'!$U$5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19269994"/>
        <c:axId val="39212219"/>
      </c:lineChart>
      <c:catAx>
        <c:axId val="19269994"/>
        <c:scaling>
          <c:orientation val="minMax"/>
        </c:scaling>
        <c:axPos val="b"/>
        <c:delete val="0"/>
        <c:numFmt formatCode="General" sourceLinked="1"/>
        <c:majorTickMark val="out"/>
        <c:minorTickMark val="none"/>
        <c:tickLblPos val="nextTo"/>
        <c:spPr>
          <a:ln w="3175">
            <a:solidFill>
              <a:srgbClr val="808080"/>
            </a:solidFill>
          </a:ln>
        </c:spPr>
        <c:crossAx val="39212219"/>
        <c:crosses val="autoZero"/>
        <c:auto val="1"/>
        <c:lblOffset val="100"/>
        <c:tickLblSkip val="1"/>
        <c:noMultiLvlLbl val="0"/>
      </c:catAx>
      <c:valAx>
        <c:axId val="39212219"/>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4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26999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64087140"/>
        <c:axId val="39913349"/>
      </c:lineChart>
      <c:catAx>
        <c:axId val="64087140"/>
        <c:scaling>
          <c:orientation val="minMax"/>
        </c:scaling>
        <c:axPos val="b"/>
        <c:delete val="0"/>
        <c:numFmt formatCode="General" sourceLinked="1"/>
        <c:majorTickMark val="out"/>
        <c:minorTickMark val="none"/>
        <c:tickLblPos val="nextTo"/>
        <c:spPr>
          <a:ln w="3175">
            <a:solidFill>
              <a:srgbClr val="808080"/>
            </a:solidFill>
          </a:ln>
        </c:spPr>
        <c:crossAx val="39913349"/>
        <c:crosses val="autoZero"/>
        <c:auto val="1"/>
        <c:lblOffset val="100"/>
        <c:tickLblSkip val="1"/>
        <c:noMultiLvlLbl val="0"/>
      </c:catAx>
      <c:valAx>
        <c:axId val="39913349"/>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0871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23675822"/>
        <c:axId val="11755807"/>
      </c:lineChart>
      <c:catAx>
        <c:axId val="23675822"/>
        <c:scaling>
          <c:orientation val="minMax"/>
        </c:scaling>
        <c:axPos val="b"/>
        <c:delete val="0"/>
        <c:numFmt formatCode="General" sourceLinked="1"/>
        <c:majorTickMark val="out"/>
        <c:minorTickMark val="none"/>
        <c:tickLblPos val="nextTo"/>
        <c:spPr>
          <a:ln w="3175">
            <a:solidFill>
              <a:srgbClr val="808080"/>
            </a:solidFill>
          </a:ln>
        </c:spPr>
        <c:crossAx val="11755807"/>
        <c:crosses val="autoZero"/>
        <c:auto val="1"/>
        <c:lblOffset val="100"/>
        <c:tickLblSkip val="1"/>
        <c:noMultiLvlLbl val="0"/>
      </c:catAx>
      <c:valAx>
        <c:axId val="11755807"/>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758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38693400"/>
        <c:axId val="12696281"/>
      </c:lineChart>
      <c:catAx>
        <c:axId val="38693400"/>
        <c:scaling>
          <c:orientation val="minMax"/>
        </c:scaling>
        <c:axPos val="b"/>
        <c:delete val="0"/>
        <c:numFmt formatCode="General" sourceLinked="1"/>
        <c:majorTickMark val="out"/>
        <c:minorTickMark val="none"/>
        <c:tickLblPos val="nextTo"/>
        <c:spPr>
          <a:ln w="3175">
            <a:solidFill>
              <a:srgbClr val="808080"/>
            </a:solidFill>
          </a:ln>
        </c:spPr>
        <c:crossAx val="12696281"/>
        <c:crosses val="autoZero"/>
        <c:auto val="1"/>
        <c:lblOffset val="100"/>
        <c:tickLblSkip val="1"/>
        <c:noMultiLvlLbl val="0"/>
      </c:catAx>
      <c:valAx>
        <c:axId val="12696281"/>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934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21"/>
          <c:y val="0.06725"/>
          <c:w val="0.98375"/>
          <c:h val="0.8352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nac.'!$X$4:$X$26</c:f>
              <c:numCache>
                <c:ptCount val="23"/>
                <c:pt idx="0">
                  <c:v>12500</c:v>
                </c:pt>
                <c:pt idx="1">
                  <c:v>12500</c:v>
                </c:pt>
                <c:pt idx="2">
                  <c:v>12500</c:v>
                </c:pt>
                <c:pt idx="3">
                  <c:v>12000</c:v>
                </c:pt>
                <c:pt idx="4">
                  <c:v>12000</c:v>
                </c:pt>
                <c:pt idx="5">
                  <c:v>12000</c:v>
                </c:pt>
                <c:pt idx="6">
                  <c:v>11000</c:v>
                </c:pt>
                <c:pt idx="7">
                  <c:v>9500</c:v>
                </c:pt>
                <c:pt idx="8">
                  <c:v>10000</c:v>
                </c:pt>
                <c:pt idx="9">
                  <c:v>9500</c:v>
                </c:pt>
                <c:pt idx="10">
                  <c:v>9000</c:v>
                </c:pt>
                <c:pt idx="11">
                  <c:v>9000</c:v>
                </c:pt>
                <c:pt idx="12">
                  <c:v>9500</c:v>
                </c:pt>
                <c:pt idx="13">
                  <c:v>8500</c:v>
                </c:pt>
                <c:pt idx="14">
                  <c:v>8500</c:v>
                </c:pt>
                <c:pt idx="15">
                  <c:v>8500</c:v>
                </c:pt>
                <c:pt idx="16">
                  <c:v>8500</c:v>
                </c:pt>
                <c:pt idx="17">
                  <c:v>8500</c:v>
                </c:pt>
                <c:pt idx="18">
                  <c:v>8500</c:v>
                </c:pt>
                <c:pt idx="19">
                  <c:v>8500</c:v>
                </c:pt>
                <c:pt idx="20">
                  <c:v>8000</c:v>
                </c:pt>
                <c:pt idx="21">
                  <c:v>8000</c:v>
                </c:pt>
                <c:pt idx="22">
                  <c:v>7000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nac.'!$Y$4:$Y$26</c:f>
              <c:numCache>
                <c:ptCount val="23"/>
                <c:pt idx="0">
                  <c:v>19000</c:v>
                </c:pt>
                <c:pt idx="1">
                  <c:v>19000</c:v>
                </c:pt>
                <c:pt idx="2">
                  <c:v>18500</c:v>
                </c:pt>
                <c:pt idx="3">
                  <c:v>18000</c:v>
                </c:pt>
                <c:pt idx="4">
                  <c:v>18000</c:v>
                </c:pt>
                <c:pt idx="5">
                  <c:v>18000</c:v>
                </c:pt>
                <c:pt idx="6">
                  <c:v>18000</c:v>
                </c:pt>
                <c:pt idx="7">
                  <c:v>15500</c:v>
                </c:pt>
                <c:pt idx="8">
                  <c:v>17000</c:v>
                </c:pt>
                <c:pt idx="9">
                  <c:v>16000</c:v>
                </c:pt>
                <c:pt idx="10">
                  <c:v>15000</c:v>
                </c:pt>
                <c:pt idx="11">
                  <c:v>15000</c:v>
                </c:pt>
                <c:pt idx="12">
                  <c:v>14000</c:v>
                </c:pt>
                <c:pt idx="13">
                  <c:v>12500</c:v>
                </c:pt>
                <c:pt idx="14">
                  <c:v>12500</c:v>
                </c:pt>
                <c:pt idx="15">
                  <c:v>12500</c:v>
                </c:pt>
                <c:pt idx="16">
                  <c:v>12500</c:v>
                </c:pt>
                <c:pt idx="17">
                  <c:v>12000</c:v>
                </c:pt>
                <c:pt idx="18">
                  <c:v>13000</c:v>
                </c:pt>
                <c:pt idx="19">
                  <c:v>11750</c:v>
                </c:pt>
                <c:pt idx="20">
                  <c:v>10000</c:v>
                </c:pt>
                <c:pt idx="21">
                  <c:v>10000</c:v>
                </c:pt>
                <c:pt idx="22">
                  <c:v>9000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nac.'!$Z$4:$Z$26</c:f>
              <c:numCache>
                <c:ptCount val="23"/>
                <c:pt idx="0">
                  <c:v>11500</c:v>
                </c:pt>
                <c:pt idx="1">
                  <c:v>11000</c:v>
                </c:pt>
                <c:pt idx="2">
                  <c:v>11000</c:v>
                </c:pt>
                <c:pt idx="3">
                  <c:v>10000</c:v>
                </c:pt>
                <c:pt idx="4">
                  <c:v>9000</c:v>
                </c:pt>
                <c:pt idx="5">
                  <c:v>8000</c:v>
                </c:pt>
                <c:pt idx="6">
                  <c:v>8000</c:v>
                </c:pt>
                <c:pt idx="7">
                  <c:v>8250</c:v>
                </c:pt>
                <c:pt idx="8">
                  <c:v>8500</c:v>
                </c:pt>
                <c:pt idx="9">
                  <c:v>8000</c:v>
                </c:pt>
                <c:pt idx="10">
                  <c:v>8000</c:v>
                </c:pt>
                <c:pt idx="11">
                  <c:v>8000</c:v>
                </c:pt>
                <c:pt idx="12">
                  <c:v>8000</c:v>
                </c:pt>
                <c:pt idx="13">
                  <c:v>7500</c:v>
                </c:pt>
                <c:pt idx="14">
                  <c:v>7500</c:v>
                </c:pt>
                <c:pt idx="15">
                  <c:v>7000</c:v>
                </c:pt>
                <c:pt idx="16">
                  <c:v>7000</c:v>
                </c:pt>
                <c:pt idx="17">
                  <c:v>6500</c:v>
                </c:pt>
                <c:pt idx="18">
                  <c:v>7500</c:v>
                </c:pt>
                <c:pt idx="19">
                  <c:v>6500</c:v>
                </c:pt>
                <c:pt idx="20">
                  <c:v>6500</c:v>
                </c:pt>
                <c:pt idx="21">
                  <c:v>6500</c:v>
                </c:pt>
                <c:pt idx="22">
                  <c:v>6500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nac.'!$AA$4:$AA$26</c:f>
              <c:numCache>
                <c:ptCount val="23"/>
                <c:pt idx="0">
                  <c:v>13500</c:v>
                </c:pt>
                <c:pt idx="1">
                  <c:v>13500</c:v>
                </c:pt>
                <c:pt idx="2">
                  <c:v>13500</c:v>
                </c:pt>
                <c:pt idx="3">
                  <c:v>13500</c:v>
                </c:pt>
                <c:pt idx="4">
                  <c:v>12500</c:v>
                </c:pt>
                <c:pt idx="5">
                  <c:v>12500</c:v>
                </c:pt>
                <c:pt idx="6">
                  <c:v>13500</c:v>
                </c:pt>
                <c:pt idx="7">
                  <c:v>14000</c:v>
                </c:pt>
                <c:pt idx="8">
                  <c:v>13500</c:v>
                </c:pt>
                <c:pt idx="9">
                  <c:v>13500</c:v>
                </c:pt>
                <c:pt idx="10">
                  <c:v>12000</c:v>
                </c:pt>
                <c:pt idx="11">
                  <c:v>12000</c:v>
                </c:pt>
                <c:pt idx="12">
                  <c:v>12000</c:v>
                </c:pt>
                <c:pt idx="13">
                  <c:v>12000</c:v>
                </c:pt>
                <c:pt idx="14">
                  <c:v>12000</c:v>
                </c:pt>
                <c:pt idx="15">
                  <c:v>12000</c:v>
                </c:pt>
                <c:pt idx="16">
                  <c:v>11000</c:v>
                </c:pt>
                <c:pt idx="17">
                  <c:v>10500</c:v>
                </c:pt>
                <c:pt idx="18">
                  <c:v>12500</c:v>
                </c:pt>
                <c:pt idx="19">
                  <c:v>10000</c:v>
                </c:pt>
                <c:pt idx="20">
                  <c:v>8500</c:v>
                </c:pt>
                <c:pt idx="21">
                  <c:v>8500</c:v>
                </c:pt>
                <c:pt idx="22">
                  <c:v>8500</c:v>
                </c:pt>
              </c:numCache>
            </c:numRef>
          </c:val>
          <c:smooth val="0"/>
        </c:ser>
        <c:marker val="1"/>
        <c:axId val="47157666"/>
        <c:axId val="21765811"/>
      </c:lineChart>
      <c:dateAx>
        <c:axId val="47157666"/>
        <c:scaling>
          <c:orientation val="minMax"/>
        </c:scaling>
        <c:axPos val="b"/>
        <c:delete val="1"/>
        <c:majorTickMark val="out"/>
        <c:minorTickMark val="none"/>
        <c:tickLblPos val="nextTo"/>
        <c:crossAx val="21765811"/>
        <c:crosses val="autoZero"/>
        <c:auto val="0"/>
        <c:baseTimeUnit val="months"/>
        <c:majorUnit val="1"/>
        <c:majorTimeUnit val="days"/>
        <c:minorUnit val="1"/>
        <c:minorTimeUnit val="days"/>
        <c:noMultiLvlLbl val="0"/>
      </c:dateAx>
      <c:valAx>
        <c:axId val="21765811"/>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7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576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5"/>
          <c:y val="0.11325"/>
          <c:w val="0.982"/>
          <c:h val="0.7812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nac.'!$AC$4:$AC$26</c:f>
              <c:numCache>
                <c:ptCount val="23"/>
                <c:pt idx="0">
                  <c:v>312.5</c:v>
                </c:pt>
                <c:pt idx="1">
                  <c:v>312.5</c:v>
                </c:pt>
                <c:pt idx="2">
                  <c:v>312.5</c:v>
                </c:pt>
                <c:pt idx="3">
                  <c:v>300</c:v>
                </c:pt>
                <c:pt idx="4">
                  <c:v>300</c:v>
                </c:pt>
                <c:pt idx="5">
                  <c:v>300</c:v>
                </c:pt>
                <c:pt idx="6">
                  <c:v>275</c:v>
                </c:pt>
                <c:pt idx="7">
                  <c:v>237.5</c:v>
                </c:pt>
                <c:pt idx="8">
                  <c:v>250</c:v>
                </c:pt>
                <c:pt idx="9">
                  <c:v>237.5</c:v>
                </c:pt>
                <c:pt idx="10">
                  <c:v>225</c:v>
                </c:pt>
                <c:pt idx="11">
                  <c:v>225</c:v>
                </c:pt>
                <c:pt idx="12">
                  <c:v>237.5</c:v>
                </c:pt>
                <c:pt idx="13">
                  <c:v>212.5</c:v>
                </c:pt>
                <c:pt idx="14">
                  <c:v>212.5</c:v>
                </c:pt>
                <c:pt idx="15">
                  <c:v>212.5</c:v>
                </c:pt>
                <c:pt idx="16">
                  <c:v>212.5</c:v>
                </c:pt>
                <c:pt idx="17">
                  <c:v>212.5</c:v>
                </c:pt>
                <c:pt idx="18">
                  <c:v>212.5</c:v>
                </c:pt>
                <c:pt idx="19">
                  <c:v>212.5</c:v>
                </c:pt>
                <c:pt idx="20">
                  <c:v>200</c:v>
                </c:pt>
                <c:pt idx="21">
                  <c:v>200</c:v>
                </c:pt>
                <c:pt idx="22">
                  <c:v>175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nac.'!$AD$4:$AD$26</c:f>
              <c:numCache>
                <c:ptCount val="23"/>
                <c:pt idx="0">
                  <c:v>475</c:v>
                </c:pt>
                <c:pt idx="1">
                  <c:v>475</c:v>
                </c:pt>
                <c:pt idx="2">
                  <c:v>462.5</c:v>
                </c:pt>
                <c:pt idx="3">
                  <c:v>450</c:v>
                </c:pt>
                <c:pt idx="4">
                  <c:v>450</c:v>
                </c:pt>
                <c:pt idx="5">
                  <c:v>450</c:v>
                </c:pt>
                <c:pt idx="6">
                  <c:v>450</c:v>
                </c:pt>
                <c:pt idx="7">
                  <c:v>387.5</c:v>
                </c:pt>
                <c:pt idx="8">
                  <c:v>425</c:v>
                </c:pt>
                <c:pt idx="9">
                  <c:v>400</c:v>
                </c:pt>
                <c:pt idx="10">
                  <c:v>375</c:v>
                </c:pt>
                <c:pt idx="11">
                  <c:v>375</c:v>
                </c:pt>
                <c:pt idx="12">
                  <c:v>350</c:v>
                </c:pt>
                <c:pt idx="13">
                  <c:v>312.5</c:v>
                </c:pt>
                <c:pt idx="14">
                  <c:v>312.5</c:v>
                </c:pt>
                <c:pt idx="15">
                  <c:v>312.5</c:v>
                </c:pt>
                <c:pt idx="16">
                  <c:v>312.5</c:v>
                </c:pt>
                <c:pt idx="17">
                  <c:v>300</c:v>
                </c:pt>
                <c:pt idx="18">
                  <c:v>325</c:v>
                </c:pt>
                <c:pt idx="19">
                  <c:v>293.75</c:v>
                </c:pt>
                <c:pt idx="20">
                  <c:v>250</c:v>
                </c:pt>
                <c:pt idx="21">
                  <c:v>250</c:v>
                </c:pt>
                <c:pt idx="22">
                  <c:v>225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nac.'!$AE$4:$AE$26</c:f>
              <c:numCache>
                <c:ptCount val="23"/>
                <c:pt idx="0">
                  <c:v>287.5</c:v>
                </c:pt>
                <c:pt idx="1">
                  <c:v>275</c:v>
                </c:pt>
                <c:pt idx="2">
                  <c:v>275</c:v>
                </c:pt>
                <c:pt idx="3">
                  <c:v>250</c:v>
                </c:pt>
                <c:pt idx="4">
                  <c:v>225</c:v>
                </c:pt>
                <c:pt idx="5">
                  <c:v>200</c:v>
                </c:pt>
                <c:pt idx="6">
                  <c:v>200</c:v>
                </c:pt>
                <c:pt idx="7">
                  <c:v>206.25</c:v>
                </c:pt>
                <c:pt idx="8">
                  <c:v>212.5</c:v>
                </c:pt>
                <c:pt idx="9">
                  <c:v>200</c:v>
                </c:pt>
                <c:pt idx="10">
                  <c:v>200</c:v>
                </c:pt>
                <c:pt idx="11">
                  <c:v>200</c:v>
                </c:pt>
                <c:pt idx="12">
                  <c:v>200</c:v>
                </c:pt>
                <c:pt idx="13">
                  <c:v>187.5</c:v>
                </c:pt>
                <c:pt idx="14">
                  <c:v>187.5</c:v>
                </c:pt>
                <c:pt idx="15">
                  <c:v>175</c:v>
                </c:pt>
                <c:pt idx="16">
                  <c:v>175</c:v>
                </c:pt>
                <c:pt idx="17">
                  <c:v>162.5</c:v>
                </c:pt>
                <c:pt idx="18">
                  <c:v>187.5</c:v>
                </c:pt>
                <c:pt idx="19">
                  <c:v>162.5</c:v>
                </c:pt>
                <c:pt idx="20">
                  <c:v>162.5</c:v>
                </c:pt>
                <c:pt idx="21">
                  <c:v>162.5</c:v>
                </c:pt>
                <c:pt idx="22">
                  <c:v>162.5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nac.'!$AB$4:$AB$26</c:f>
              <c:strCache>
                <c:ptCount val="23"/>
                <c:pt idx="0">
                  <c:v>40940</c:v>
                </c:pt>
                <c:pt idx="1">
                  <c:v>40969</c:v>
                </c:pt>
                <c:pt idx="2">
                  <c:v>41000</c:v>
                </c:pt>
                <c:pt idx="3">
                  <c:v>41030</c:v>
                </c:pt>
                <c:pt idx="4">
                  <c:v>41061</c:v>
                </c:pt>
                <c:pt idx="5">
                  <c:v>41091</c:v>
                </c:pt>
                <c:pt idx="6">
                  <c:v>41122</c:v>
                </c:pt>
                <c:pt idx="7">
                  <c:v>41153</c:v>
                </c:pt>
                <c:pt idx="8">
                  <c:v>41183</c:v>
                </c:pt>
                <c:pt idx="9">
                  <c:v>41214</c:v>
                </c:pt>
                <c:pt idx="10">
                  <c:v>41244</c:v>
                </c:pt>
                <c:pt idx="11">
                  <c:v>41306</c:v>
                </c:pt>
                <c:pt idx="12">
                  <c:v>41334</c:v>
                </c:pt>
                <c:pt idx="13">
                  <c:v>41365</c:v>
                </c:pt>
                <c:pt idx="14">
                  <c:v>41395</c:v>
                </c:pt>
                <c:pt idx="15">
                  <c:v>41426</c:v>
                </c:pt>
                <c:pt idx="16">
                  <c:v>41456</c:v>
                </c:pt>
                <c:pt idx="17">
                  <c:v>41487</c:v>
                </c:pt>
                <c:pt idx="18">
                  <c:v>41518</c:v>
                </c:pt>
                <c:pt idx="19">
                  <c:v>41548</c:v>
                </c:pt>
                <c:pt idx="20">
                  <c:v>41579</c:v>
                </c:pt>
                <c:pt idx="21">
                  <c:v>41609</c:v>
                </c:pt>
                <c:pt idx="22">
                  <c:v>41671</c:v>
                </c:pt>
              </c:strCache>
            </c:strRef>
          </c:cat>
          <c:val>
            <c:numRef>
              <c:f>'Precios vinos nac.'!$AF$4:$AF$26</c:f>
              <c:numCache>
                <c:ptCount val="23"/>
                <c:pt idx="0">
                  <c:v>337.5</c:v>
                </c:pt>
                <c:pt idx="1">
                  <c:v>337.5</c:v>
                </c:pt>
                <c:pt idx="2">
                  <c:v>337.5</c:v>
                </c:pt>
                <c:pt idx="3">
                  <c:v>337.5</c:v>
                </c:pt>
                <c:pt idx="4">
                  <c:v>312.5</c:v>
                </c:pt>
                <c:pt idx="5">
                  <c:v>312.5</c:v>
                </c:pt>
                <c:pt idx="6">
                  <c:v>337.5</c:v>
                </c:pt>
                <c:pt idx="7">
                  <c:v>350</c:v>
                </c:pt>
                <c:pt idx="8">
                  <c:v>337.5</c:v>
                </c:pt>
                <c:pt idx="9">
                  <c:v>337.5</c:v>
                </c:pt>
                <c:pt idx="10">
                  <c:v>300</c:v>
                </c:pt>
                <c:pt idx="11">
                  <c:v>300</c:v>
                </c:pt>
                <c:pt idx="12">
                  <c:v>300</c:v>
                </c:pt>
                <c:pt idx="13">
                  <c:v>300</c:v>
                </c:pt>
                <c:pt idx="14">
                  <c:v>300</c:v>
                </c:pt>
                <c:pt idx="15">
                  <c:v>300</c:v>
                </c:pt>
                <c:pt idx="16">
                  <c:v>275</c:v>
                </c:pt>
                <c:pt idx="17">
                  <c:v>262.5</c:v>
                </c:pt>
                <c:pt idx="18">
                  <c:v>312.5</c:v>
                </c:pt>
                <c:pt idx="19">
                  <c:v>250</c:v>
                </c:pt>
                <c:pt idx="20">
                  <c:v>212.5</c:v>
                </c:pt>
                <c:pt idx="21">
                  <c:v>212.5</c:v>
                </c:pt>
                <c:pt idx="22">
                  <c:v>212.5</c:v>
                </c:pt>
              </c:numCache>
            </c:numRef>
          </c:val>
          <c:smooth val="0"/>
        </c:ser>
        <c:marker val="1"/>
        <c:axId val="61674572"/>
        <c:axId val="18200237"/>
      </c:lineChart>
      <c:dateAx>
        <c:axId val="61674572"/>
        <c:scaling>
          <c:orientation val="minMax"/>
        </c:scaling>
        <c:axPos val="b"/>
        <c:delete val="1"/>
        <c:majorTickMark val="out"/>
        <c:minorTickMark val="none"/>
        <c:tickLblPos val="nextTo"/>
        <c:crossAx val="18200237"/>
        <c:crosses val="autoZero"/>
        <c:auto val="0"/>
        <c:baseTimeUnit val="months"/>
        <c:majorUnit val="1"/>
        <c:majorTimeUnit val="days"/>
        <c:minorUnit val="1"/>
        <c:minorTimeUnit val="days"/>
        <c:noMultiLvlLbl val="0"/>
      </c:dateAx>
      <c:valAx>
        <c:axId val="18200237"/>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7457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2013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graf'!$W$2:$W$11</c:f>
              <c:strCache/>
            </c:strRef>
          </c:cat>
          <c:val>
            <c:numRef>
              <c:f>'Prod. vino graf'!$X$2:$X$11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graf'!$Y$23:$Y$39</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graf'!$Z$23:$Z$39</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graf'!$AA$23:$AA$39</c:f>
              <c:numCache/>
            </c:numRef>
          </c:val>
          <c:smooth val="0"/>
        </c:ser>
        <c:marker val="1"/>
        <c:axId val="29584406"/>
        <c:axId val="64933063"/>
      </c:lineChart>
      <c:catAx>
        <c:axId val="295844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4933063"/>
        <c:crosses val="autoZero"/>
        <c:auto val="1"/>
        <c:lblOffset val="100"/>
        <c:tickLblSkip val="1"/>
        <c:noMultiLvlLbl val="0"/>
      </c:catAx>
      <c:valAx>
        <c:axId val="6493306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584406"/>
        <c:crossesAt val="1"/>
        <c:crossBetween val="between"/>
        <c:dispUnits>
          <c:builtInUnit val="millions"/>
        </c:dispUnits>
      </c:valAx>
      <c:spPr>
        <a:solidFill>
          <a:srgbClr val="FFFFFF"/>
        </a:solidFill>
        <a:ln w="3175">
          <a:noFill/>
        </a:ln>
      </c:spPr>
    </c:plotArea>
    <c:legend>
      <c:legendPos val="b"/>
      <c:layout>
        <c:manualLayout>
          <c:xMode val="edge"/>
          <c:yMode val="edge"/>
          <c:x val="0.1875"/>
          <c:y val="0.87575"/>
          <c:w val="0.788"/>
          <c:h val="0.064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42"/>
          <c:h val="0.7327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comparativos'!$O$5:$O$52</c:f>
              <c:strCache/>
            </c:strRef>
          </c:cat>
          <c:val>
            <c:numRef>
              <c:f>'precios comparativos'!$P$5:$P$52</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comparativos'!$O$5:$O$52</c:f>
              <c:strCache/>
            </c:strRef>
          </c:cat>
          <c:val>
            <c:numRef>
              <c:f>'precios comparativos'!$Q$5:$Q$52</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comparativos'!$O$5:$O$52</c:f>
              <c:strCache/>
            </c:strRef>
          </c:cat>
          <c:val>
            <c:numRef>
              <c:f>'precios comparativos'!$R$5:$R$52</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comparativos'!$O$5:$O$52</c:f>
              <c:strCache/>
            </c:strRef>
          </c:cat>
          <c:val>
            <c:numRef>
              <c:f>'precios comparativos'!$S$5:$S$52</c:f>
              <c:numCache/>
            </c:numRef>
          </c:val>
          <c:smooth val="0"/>
        </c:ser>
        <c:marker val="1"/>
        <c:axId val="47526656"/>
        <c:axId val="25086721"/>
      </c:lineChart>
      <c:dateAx>
        <c:axId val="47526656"/>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25086721"/>
        <c:crosses val="autoZero"/>
        <c:auto val="0"/>
        <c:baseTimeUnit val="months"/>
        <c:majorUnit val="2"/>
        <c:majorTimeUnit val="months"/>
        <c:minorUnit val="1"/>
        <c:minorTimeUnit val="months"/>
        <c:noMultiLvlLbl val="0"/>
      </c:dateAx>
      <c:valAx>
        <c:axId val="25086721"/>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7526656"/>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25"/>
        </c:manualLayout>
      </c:layout>
      <c:spPr>
        <a:noFill/>
        <a:ln w="3175">
          <a:noFill/>
        </a:ln>
      </c:spPr>
    </c:title>
    <c:plotArea>
      <c:layout>
        <c:manualLayout>
          <c:xMode val="edge"/>
          <c:yMode val="edge"/>
          <c:x val="0.03225"/>
          <c:y val="0.13625"/>
          <c:w val="0.912"/>
          <c:h val="0.84975"/>
        </c:manualLayout>
      </c:layout>
      <c:lineChart>
        <c:grouping val="standard"/>
        <c:varyColors val="0"/>
        <c:ser>
          <c:idx val="0"/>
          <c:order val="0"/>
          <c:tx>
            <c:strRef>
              <c:f>'Gráficos_Vino_ DO'!$U$9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7365652"/>
        <c:axId val="22073141"/>
      </c:lineChart>
      <c:catAx>
        <c:axId val="17365652"/>
        <c:scaling>
          <c:orientation val="minMax"/>
        </c:scaling>
        <c:axPos val="b"/>
        <c:delete val="0"/>
        <c:numFmt formatCode="General" sourceLinked="1"/>
        <c:majorTickMark val="out"/>
        <c:minorTickMark val="none"/>
        <c:tickLblPos val="nextTo"/>
        <c:spPr>
          <a:ln w="3175">
            <a:solidFill>
              <a:srgbClr val="808080"/>
            </a:solidFill>
          </a:ln>
        </c:spPr>
        <c:crossAx val="22073141"/>
        <c:crosses val="autoZero"/>
        <c:auto val="1"/>
        <c:lblOffset val="100"/>
        <c:tickLblSkip val="1"/>
        <c:noMultiLvlLbl val="0"/>
      </c:catAx>
      <c:valAx>
        <c:axId val="22073141"/>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36565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175"/>
          <c:y val="-0.023"/>
        </c:manualLayout>
      </c:layout>
      <c:spPr>
        <a:noFill/>
        <a:ln w="3175">
          <a:noFill/>
        </a:ln>
      </c:spPr>
    </c:title>
    <c:plotArea>
      <c:layout>
        <c:manualLayout>
          <c:xMode val="edge"/>
          <c:yMode val="edge"/>
          <c:x val="0.026"/>
          <c:y val="0.15225"/>
          <c:w val="0.91825"/>
          <c:h val="0.812"/>
        </c:manualLayout>
      </c:layout>
      <c:lineChart>
        <c:grouping val="standard"/>
        <c:varyColors val="0"/>
        <c:ser>
          <c:idx val="0"/>
          <c:order val="0"/>
          <c:tx>
            <c:strRef>
              <c:f>'Gráficos_Vino_ DO'!$U$17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64440542"/>
        <c:axId val="43093967"/>
      </c:lineChart>
      <c:catAx>
        <c:axId val="64440542"/>
        <c:scaling>
          <c:orientation val="minMax"/>
        </c:scaling>
        <c:axPos val="b"/>
        <c:delete val="0"/>
        <c:numFmt formatCode="General" sourceLinked="1"/>
        <c:majorTickMark val="out"/>
        <c:minorTickMark val="none"/>
        <c:tickLblPos val="nextTo"/>
        <c:spPr>
          <a:ln w="3175">
            <a:solidFill>
              <a:srgbClr val="808080"/>
            </a:solidFill>
          </a:ln>
        </c:spPr>
        <c:crossAx val="43093967"/>
        <c:crosses val="autoZero"/>
        <c:auto val="1"/>
        <c:lblOffset val="100"/>
        <c:tickLblSkip val="1"/>
        <c:noMultiLvlLbl val="0"/>
      </c:catAx>
      <c:valAx>
        <c:axId val="43093967"/>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44054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975"/>
        </c:manualLayout>
      </c:layout>
      <c:spPr>
        <a:noFill/>
        <a:ln w="3175">
          <a:noFill/>
        </a:ln>
      </c:spPr>
    </c:title>
    <c:plotArea>
      <c:layout>
        <c:manualLayout>
          <c:xMode val="edge"/>
          <c:yMode val="edge"/>
          <c:x val="0.026"/>
          <c:y val="0.13775"/>
          <c:w val="0.874"/>
          <c:h val="0.83225"/>
        </c:manualLayout>
      </c:layout>
      <c:lineChart>
        <c:grouping val="standard"/>
        <c:varyColors val="0"/>
        <c:ser>
          <c:idx val="0"/>
          <c:order val="0"/>
          <c:tx>
            <c:strRef>
              <c:f>'Gráficos_Vino_ DO'!$U$25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52301384"/>
        <c:axId val="950409"/>
      </c:lineChart>
      <c:catAx>
        <c:axId val="52301384"/>
        <c:scaling>
          <c:orientation val="minMax"/>
        </c:scaling>
        <c:axPos val="b"/>
        <c:delete val="0"/>
        <c:numFmt formatCode="#,##0" sourceLinked="0"/>
        <c:majorTickMark val="out"/>
        <c:minorTickMark val="none"/>
        <c:tickLblPos val="nextTo"/>
        <c:spPr>
          <a:ln w="3175">
            <a:solidFill>
              <a:srgbClr val="808080"/>
            </a:solidFill>
          </a:ln>
        </c:spPr>
        <c:crossAx val="950409"/>
        <c:crosses val="autoZero"/>
        <c:auto val="1"/>
        <c:lblOffset val="100"/>
        <c:tickLblSkip val="1"/>
        <c:noMultiLvlLbl val="0"/>
      </c:catAx>
      <c:valAx>
        <c:axId val="950409"/>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138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8553682"/>
        <c:axId val="9874275"/>
      </c:lineChart>
      <c:catAx>
        <c:axId val="8553682"/>
        <c:scaling>
          <c:orientation val="minMax"/>
        </c:scaling>
        <c:axPos val="b"/>
        <c:delete val="0"/>
        <c:numFmt formatCode="General" sourceLinked="1"/>
        <c:majorTickMark val="out"/>
        <c:minorTickMark val="none"/>
        <c:tickLblPos val="nextTo"/>
        <c:spPr>
          <a:ln w="3175">
            <a:solidFill>
              <a:srgbClr val="808080"/>
            </a:solidFill>
          </a:ln>
        </c:spPr>
        <c:crossAx val="9874275"/>
        <c:crosses val="autoZero"/>
        <c:auto val="1"/>
        <c:lblOffset val="100"/>
        <c:tickLblSkip val="1"/>
        <c:noMultiLvlLbl val="0"/>
      </c:catAx>
      <c:valAx>
        <c:axId val="9874275"/>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55368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1759612"/>
        <c:axId val="61618781"/>
      </c:lineChart>
      <c:catAx>
        <c:axId val="21759612"/>
        <c:scaling>
          <c:orientation val="minMax"/>
        </c:scaling>
        <c:axPos val="b"/>
        <c:delete val="0"/>
        <c:numFmt formatCode="General" sourceLinked="1"/>
        <c:majorTickMark val="out"/>
        <c:minorTickMark val="none"/>
        <c:tickLblPos val="nextTo"/>
        <c:spPr>
          <a:ln w="3175">
            <a:solidFill>
              <a:srgbClr val="808080"/>
            </a:solidFill>
          </a:ln>
        </c:spPr>
        <c:crossAx val="61618781"/>
        <c:crosses val="autoZero"/>
        <c:auto val="1"/>
        <c:lblOffset val="100"/>
        <c:tickLblSkip val="1"/>
        <c:noMultiLvlLbl val="0"/>
      </c:catAx>
      <c:valAx>
        <c:axId val="61618781"/>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75961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7698118"/>
        <c:axId val="25065335"/>
      </c:lineChart>
      <c:catAx>
        <c:axId val="17698118"/>
        <c:scaling>
          <c:orientation val="minMax"/>
        </c:scaling>
        <c:axPos val="b"/>
        <c:delete val="0"/>
        <c:numFmt formatCode="General" sourceLinked="1"/>
        <c:majorTickMark val="out"/>
        <c:minorTickMark val="none"/>
        <c:tickLblPos val="nextTo"/>
        <c:spPr>
          <a:ln w="3175">
            <a:solidFill>
              <a:srgbClr val="808080"/>
            </a:solidFill>
          </a:ln>
        </c:spPr>
        <c:crossAx val="25065335"/>
        <c:crosses val="autoZero"/>
        <c:auto val="1"/>
        <c:lblOffset val="100"/>
        <c:tickLblSkip val="1"/>
        <c:noMultiLvlLbl val="0"/>
      </c:catAx>
      <c:valAx>
        <c:axId val="25065335"/>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9811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4261424"/>
        <c:axId val="17026225"/>
      </c:lineChart>
      <c:catAx>
        <c:axId val="24261424"/>
        <c:scaling>
          <c:orientation val="minMax"/>
        </c:scaling>
        <c:axPos val="b"/>
        <c:delete val="0"/>
        <c:numFmt formatCode="General" sourceLinked="1"/>
        <c:majorTickMark val="out"/>
        <c:minorTickMark val="none"/>
        <c:tickLblPos val="nextTo"/>
        <c:spPr>
          <a:ln w="3175">
            <a:solidFill>
              <a:srgbClr val="808080"/>
            </a:solidFill>
          </a:ln>
        </c:spPr>
        <c:crossAx val="17026225"/>
        <c:crosses val="autoZero"/>
        <c:auto val="1"/>
        <c:lblOffset val="100"/>
        <c:tickLblSkip val="1"/>
        <c:noMultiLvlLbl val="0"/>
      </c:catAx>
      <c:valAx>
        <c:axId val="17026225"/>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6142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19018298"/>
        <c:axId val="36946955"/>
      </c:lineChart>
      <c:catAx>
        <c:axId val="19018298"/>
        <c:scaling>
          <c:orientation val="minMax"/>
        </c:scaling>
        <c:axPos val="b"/>
        <c:delete val="0"/>
        <c:numFmt formatCode="General" sourceLinked="1"/>
        <c:majorTickMark val="out"/>
        <c:minorTickMark val="none"/>
        <c:tickLblPos val="nextTo"/>
        <c:spPr>
          <a:ln w="3175">
            <a:solidFill>
              <a:srgbClr val="808080"/>
            </a:solidFill>
          </a:ln>
        </c:spPr>
        <c:crossAx val="36946955"/>
        <c:crosses val="autoZero"/>
        <c:auto val="1"/>
        <c:lblOffset val="100"/>
        <c:tickLblSkip val="1"/>
        <c:noMultiLvlLbl val="0"/>
      </c:catAx>
      <c:valAx>
        <c:axId val="36946955"/>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01829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0.951</cdr:y>
    </cdr:from>
    <cdr:to>
      <cdr:x>0.94475</cdr:x>
      <cdr:y>1</cdr:y>
    </cdr:to>
    <cdr:sp>
      <cdr:nvSpPr>
        <cdr:cNvPr id="1" name="1 CuadroTexto"/>
        <cdr:cNvSpPr txBox="1">
          <a:spLocks noChangeArrowheads="1"/>
        </cdr:cNvSpPr>
      </cdr:nvSpPr>
      <cdr:spPr>
        <a:xfrm>
          <a:off x="-19049" y="3009900"/>
          <a:ext cx="549592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14</xdr:col>
      <xdr:colOff>85725</xdr:colOff>
      <xdr:row>18</xdr:row>
      <xdr:rowOff>104775</xdr:rowOff>
    </xdr:to>
    <xdr:sp>
      <xdr:nvSpPr>
        <xdr:cNvPr id="1" name="1 CuadroTexto"/>
        <xdr:cNvSpPr txBox="1">
          <a:spLocks noChangeArrowheads="1"/>
        </xdr:cNvSpPr>
      </xdr:nvSpPr>
      <xdr:spPr>
        <a:xfrm>
          <a:off x="38100" y="2552700"/>
          <a:ext cx="1230630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8137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29000"/>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cdr:y>
    </cdr:from>
    <cdr:to>
      <cdr:x>0.98225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 gráfico </a:t>
          </a:r>
          <a:r>
            <a:rPr lang="en-US" cap="none" sz="1000" b="0" i="0" u="none" baseline="0">
              <a:solidFill>
                <a:srgbClr val="000000"/>
              </a:solidFill>
              <a:latin typeface="Arial"/>
              <a:ea typeface="Arial"/>
              <a:cs typeface="Arial"/>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000" b="0" i="1"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peso argentino) vigente en el período en que se registró cada precio.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133350</xdr:rowOff>
    </xdr:from>
    <xdr:to>
      <xdr:col>0</xdr:col>
      <xdr:colOff>8086725</xdr:colOff>
      <xdr:row>41</xdr:row>
      <xdr:rowOff>180975</xdr:rowOff>
    </xdr:to>
    <xdr:sp>
      <xdr:nvSpPr>
        <xdr:cNvPr id="1" name="1 CuadroTexto"/>
        <xdr:cNvSpPr txBox="1">
          <a:spLocks noChangeArrowheads="1"/>
        </xdr:cNvSpPr>
      </xdr:nvSpPr>
      <xdr:spPr>
        <a:xfrm>
          <a:off x="76200" y="504825"/>
          <a:ext cx="8020050" cy="7105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nacional y precios internos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a:t>
          </a:r>
          <a:r>
            <a:rPr lang="en-US" cap="none" sz="1100" b="0" i="0" u="none" baseline="0">
              <a:solidFill>
                <a:srgbClr val="000000"/>
              </a:solidFill>
              <a:latin typeface="Calibri"/>
              <a:ea typeface="Calibri"/>
              <a:cs typeface="Calibri"/>
            </a:rPr>
            <a:t>inicio de la vendimia 2014 de variedades blancas, a mediados de febrero recién pasado, se habían anunciado precios  de las uvas  a productor bastante bajos respecto a los años anteriores. Sin embargo, una vez que se tuvieron los primeros indicios de que la producción recogida estaba siendo muy restringida en varias zonas importantes, principalmente por efecto de las heladas de septiembre de 2013, el mercado reaccionó rápidamente, ajustando estos valores con un incremento bastante significativo. Fue así como, a partir de comienzos de marzo, en algunos casos se registraron  alzas de más de 40% respecto al precio ofrecido en el mes anterior, como sucedió con la variedad Chardonnay, que ya está alcanzando un valor de más de $ 350 por kilo de uva para el producto de calidad superior. Con esto está superando en más de 50% el precio del año pasado en igual fecha y evidencia un repunte muy alentador para los productores de uva. Los precios de la variedad Sauvignon Blanc  también están presentando un comportamiento similar, aunque con porcentajes de variación algo más atenuados (ver cuadro 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9), mientras otras variedades muestran aumentos menos significativos, pero que igualmente pueden ser estimulantes para los productores. Esta tendencia de alza de los precios podría continuar en el futuro cercano, sobre todo si la producción, finalmente, evidencia una disminución importante respecto a la de 2013.
</a:t>
          </a:r>
          <a:r>
            <a:rPr lang="en-US" cap="none" sz="1100" b="0" i="0" u="none" baseline="0">
              <a:solidFill>
                <a:srgbClr val="000000"/>
              </a:solidFill>
              <a:latin typeface="Calibri"/>
              <a:ea typeface="Calibri"/>
              <a:cs typeface="Calibri"/>
            </a:rPr>
            <a:t>Con este comportamiento se ha anulado el efecto negativo que estaba ejerciendo en la trayectoria de los precios el alto nivel de remanentes acumulados . Sobre el particular cabe señalar que a fines de 2013, según informó el SAG recientemente, las existencias de vinos llegaron a 1.182 millones de litros, presentando un incremento de 13,4% respecto al récord del año anterior. 
</a:t>
          </a:r>
          <a:r>
            <a:rPr lang="en-US" cap="none" sz="1100" b="0" i="0" u="none" baseline="0">
              <a:solidFill>
                <a:srgbClr val="000000"/>
              </a:solidFill>
              <a:latin typeface="Calibri"/>
              <a:ea typeface="Calibri"/>
              <a:cs typeface="Calibri"/>
            </a:rPr>
            <a:t>En relación a las variedades tintas, las variaciones de precios han sido de menor magnitud, habida cuenta de que en este caso los efectos de las heladas de septiembre pasado habrían sido más atenuados. La vendimia recién estaría comenzando a mediados de marzo y aún no se ha podido dimensionar con exactitud el daño provocado. De todos modos se espera que en el transcurso de la vendimia se vayan produciendo algunos ajustes que permitan mejorar los precios percibidos por los productores de estas uvas.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febrero último, las exportaciones de vinos embotellados</a:t>
          </a:r>
          <a:r>
            <a:rPr lang="en-US" cap="none" sz="1100" b="0" i="0" u="none" baseline="0">
              <a:solidFill>
                <a:srgbClr val="000000"/>
              </a:solidFill>
              <a:latin typeface="Calibri"/>
              <a:ea typeface="Calibri"/>
              <a:cs typeface="Calibri"/>
            </a:rPr>
            <a:t> presentaron u</a:t>
          </a:r>
          <a:r>
            <a:rPr lang="en-US" cap="none" sz="1100" b="0" i="0" u="none" baseline="0">
              <a:solidFill>
                <a:srgbClr val="000000"/>
              </a:solidFill>
              <a:latin typeface="Calibri"/>
              <a:ea typeface="Calibri"/>
              <a:cs typeface="Calibri"/>
            </a:rPr>
            <a:t>n comportamiento mejor que el del mismo mes del año pasado,</a:t>
          </a:r>
          <a:r>
            <a:rPr lang="en-US" cap="none" sz="1100" b="0" i="0" u="none" baseline="0">
              <a:solidFill>
                <a:srgbClr val="000000"/>
              </a:solidFill>
              <a:latin typeface="Calibri"/>
              <a:ea typeface="Calibri"/>
              <a:cs typeface="Calibri"/>
            </a:rPr>
            <a:t> lo que permitió recuperar parcialmente la baja que se observó en enero.</a:t>
          </a:r>
          <a:r>
            <a:rPr lang="en-US" cap="none" sz="1100" b="0" i="0" u="none" baseline="0">
              <a:solidFill>
                <a:srgbClr val="000000"/>
              </a:solidFill>
              <a:latin typeface="Calibri"/>
              <a:ea typeface="Calibri"/>
              <a:cs typeface="Calibri"/>
            </a:rPr>
            <a:t>  Esta evolución hace mirar con mayor optimismo el</a:t>
          </a:r>
          <a:r>
            <a:rPr lang="en-US" cap="none" sz="1100" b="0" i="0" u="none" baseline="0">
              <a:solidFill>
                <a:srgbClr val="000000"/>
              </a:solidFill>
              <a:latin typeface="Calibri"/>
              <a:ea typeface="Calibri"/>
              <a:cs typeface="Calibri"/>
            </a:rPr>
            <a:t> futuro de estas exportaciones durante el año 2014, esperándose que en este año podrán dar un salto significativo, al menos en términos de valor, alineándose nuevamente en la senda de la proyección trazada por el sector para el año 2020 de llegar a USD 3.000 millones en exportaciones de vinos  embotellados sustentables y de mayor valor agregado.
</a:t>
          </a:r>
          <a:r>
            <a:rPr lang="en-US" cap="none" sz="1100" b="0" i="0" u="none" baseline="0">
              <a:solidFill>
                <a:srgbClr val="000000"/>
              </a:solidFill>
              <a:latin typeface="Calibri"/>
              <a:ea typeface="Calibri"/>
              <a:cs typeface="Calibri"/>
            </a:rPr>
            <a:t>En el caso de los vinos a granel se aprecia una importante disminución en relación al año pasado, que en gran parte es atribuible al elevado volumen de este tipo de vinos</a:t>
          </a:r>
          <a:r>
            <a:rPr lang="en-US" cap="none" sz="1100" b="0" i="0" u="none" baseline="0">
              <a:solidFill>
                <a:srgbClr val="000000"/>
              </a:solidFill>
              <a:latin typeface="Calibri"/>
              <a:ea typeface="Calibri"/>
              <a:cs typeface="Calibri"/>
            </a:rPr>
            <a:t> que se estuvo exportando entre mediados de 2012 y fines de 2013, como una forma de dar salida a las abundantes existencias que se habían acumulado en bodegas y que estaban entorpeciendo el comportamiento del mercado nacional. Adicionalmente cabe considerar que España, principal proveedor internacional de este tipo de vinos, ha estado recuperando su posición tras un año de fuerte contracción, producto de la caída productiva que tuvo en el ejercicio 2012-2013. Esta situación permitió que Chile y otros proveedores  cubrieran el vacío que había dejado España, incrementando significativamente sus exportaciones de vinos a granel en el período señalado, logrando, en ese lapso, precios excepcionalmente altos. Por lo señalado, es muy probable que en el transcurso de 2014 estas exportaciones se ajustarán a la situación normal, luego de lo cual seguramente volverán a una evolución de crecimiento más moderado.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cdr:y>
    </cdr:from>
    <cdr:to>
      <cdr:x>0.74125</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-0.0195</cdr:y>
    </cdr:from>
    <cdr:to>
      <cdr:x>-0.0045</cdr:x>
      <cdr:y>-0.01025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0.94075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-0.0045</cdr:x>
      <cdr:y>-0.0115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-0.0215</cdr:y>
    </cdr:from>
    <cdr:to>
      <cdr:x>-0.0045</cdr:x>
      <cdr:y>-0.0115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0.93975</cdr:y>
    </cdr:from>
    <cdr:to>
      <cdr:x>0.812</cdr:x>
      <cdr:y>1</cdr:y>
    </cdr:to>
    <cdr:sp>
      <cdr:nvSpPr>
        <cdr:cNvPr id="3" name="1 CuadroTexto"/>
        <cdr:cNvSpPr txBox="1">
          <a:spLocks noChangeArrowheads="1"/>
        </cdr:cNvSpPr>
      </cdr:nvSpPr>
      <cdr:spPr>
        <a:xfrm>
          <a:off x="-47624" y="2314575"/>
          <a:ext cx="468630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55">
      <selection activeCell="D66" sqref="D66"/>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462" t="s">
        <v>214</v>
      </c>
      <c r="D13" s="462"/>
      <c r="E13" s="462"/>
      <c r="F13" s="462"/>
      <c r="G13" s="462"/>
      <c r="H13" s="462"/>
    </row>
    <row r="14" spans="1:8" ht="26.25" customHeight="1">
      <c r="A14" s="24"/>
      <c r="B14" s="24"/>
      <c r="C14" s="462"/>
      <c r="D14" s="462"/>
      <c r="E14" s="462"/>
      <c r="F14" s="462"/>
      <c r="G14" s="462"/>
      <c r="H14" s="462"/>
    </row>
    <row r="15" spans="1:7" ht="15">
      <c r="A15" s="24"/>
      <c r="B15" s="24"/>
      <c r="C15" s="24"/>
      <c r="D15" s="24"/>
      <c r="E15" s="24"/>
      <c r="F15" s="24"/>
      <c r="G15" s="24"/>
    </row>
    <row r="16" spans="1:7" ht="15">
      <c r="A16" s="24"/>
      <c r="B16" s="24"/>
      <c r="C16" s="24"/>
      <c r="D16" s="29"/>
      <c r="E16" s="24"/>
      <c r="F16" s="24"/>
      <c r="G16" s="24"/>
    </row>
    <row r="17" spans="1:7" ht="15.75">
      <c r="A17" s="24"/>
      <c r="B17" s="24"/>
      <c r="C17" s="126" t="s">
        <v>446</v>
      </c>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241" t="s">
        <v>447</v>
      </c>
      <c r="D41" s="32"/>
      <c r="E41" s="24"/>
      <c r="F41" s="24"/>
      <c r="G41" s="24"/>
    </row>
    <row r="46" spans="1:7" ht="15">
      <c r="A46" s="458" t="s">
        <v>100</v>
      </c>
      <c r="B46" s="458"/>
      <c r="C46" s="458"/>
      <c r="D46" s="458"/>
      <c r="E46" s="458"/>
      <c r="F46" s="458"/>
      <c r="G46" s="458"/>
    </row>
    <row r="47" spans="1:7" ht="15">
      <c r="A47" s="459" t="s">
        <v>448</v>
      </c>
      <c r="B47" s="460"/>
      <c r="C47" s="460"/>
      <c r="D47" s="460"/>
      <c r="E47" s="460"/>
      <c r="F47" s="460"/>
      <c r="G47" s="460"/>
    </row>
    <row r="48" spans="1:7" ht="15.75">
      <c r="A48" s="23"/>
      <c r="B48" s="24"/>
      <c r="C48" s="24"/>
      <c r="D48" s="24"/>
      <c r="E48" s="24"/>
      <c r="F48" s="24"/>
      <c r="G48" s="24"/>
    </row>
    <row r="49" spans="1:7" ht="15.75">
      <c r="A49" s="23"/>
      <c r="B49" s="24"/>
      <c r="C49" s="24"/>
      <c r="D49" s="24"/>
      <c r="E49" s="24"/>
      <c r="F49" s="24"/>
      <c r="G49" s="24"/>
    </row>
    <row r="50" spans="1:7" ht="15">
      <c r="A50" s="461" t="s">
        <v>127</v>
      </c>
      <c r="B50" s="461"/>
      <c r="C50" s="461"/>
      <c r="D50" s="461"/>
      <c r="E50" s="461"/>
      <c r="F50" s="461"/>
      <c r="G50" s="461"/>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215</v>
      </c>
      <c r="E57" s="24"/>
      <c r="F57" s="24"/>
      <c r="G57" s="24"/>
    </row>
    <row r="58" spans="1:7" ht="15">
      <c r="A58" s="24"/>
      <c r="B58" s="24"/>
      <c r="C58" s="24"/>
      <c r="D58" s="29" t="s">
        <v>77</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454</v>
      </c>
      <c r="E64" s="24"/>
      <c r="F64" s="24"/>
      <c r="G64" s="24"/>
    </row>
    <row r="65" spans="1:7" ht="15.75">
      <c r="A65" s="23"/>
      <c r="B65" s="24"/>
      <c r="C65" s="24"/>
      <c r="D65" s="29" t="s">
        <v>455</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78</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79</v>
      </c>
      <c r="C81" s="24"/>
      <c r="D81" s="24"/>
      <c r="E81" s="24"/>
      <c r="F81" s="24"/>
      <c r="G81" s="24"/>
    </row>
    <row r="82" spans="1:7" ht="10.5" customHeight="1">
      <c r="A82" s="34" t="s">
        <v>80</v>
      </c>
      <c r="C82" s="24"/>
      <c r="D82" s="24"/>
      <c r="E82" s="24"/>
      <c r="F82" s="24"/>
      <c r="G82" s="24"/>
    </row>
    <row r="83" spans="1:7" ht="10.5" customHeight="1">
      <c r="A83" s="34" t="s">
        <v>81</v>
      </c>
      <c r="C83" s="31"/>
      <c r="D83" s="32"/>
      <c r="E83" s="24"/>
      <c r="F83" s="24"/>
      <c r="G83" s="24"/>
    </row>
    <row r="84" spans="1:7" ht="10.5" customHeight="1">
      <c r="A84" s="35" t="s">
        <v>82</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AE32"/>
  <sheetViews>
    <sheetView zoomScalePageLayoutView="0" workbookViewId="0" topLeftCell="A1">
      <selection activeCell="A1" sqref="A1:O1"/>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9" width="6.75390625" style="77" customWidth="1"/>
    <col min="10" max="10" width="5.125" style="77" bestFit="1" customWidth="1"/>
    <col min="11" max="11" width="8.00390625" style="77" customWidth="1"/>
    <col min="12" max="12" width="5.25390625" style="77" bestFit="1" customWidth="1"/>
    <col min="13" max="13" width="7.375" style="77" bestFit="1" customWidth="1"/>
    <col min="14" max="14" width="5.25390625" style="77" bestFit="1" customWidth="1"/>
    <col min="15" max="15" width="7.625" style="77" bestFit="1" customWidth="1"/>
    <col min="16" max="16384" width="11.00390625" style="11" customWidth="1"/>
  </cols>
  <sheetData>
    <row r="1" spans="1:15" ht="12.75">
      <c r="A1" s="469" t="s">
        <v>286</v>
      </c>
      <c r="B1" s="469"/>
      <c r="C1" s="469"/>
      <c r="D1" s="469"/>
      <c r="E1" s="469"/>
      <c r="F1" s="469"/>
      <c r="G1" s="469"/>
      <c r="H1" s="469"/>
      <c r="I1" s="469"/>
      <c r="J1" s="469"/>
      <c r="K1" s="469"/>
      <c r="L1" s="469"/>
      <c r="M1" s="469"/>
      <c r="N1" s="469"/>
      <c r="O1" s="469"/>
    </row>
    <row r="2" spans="17:31" ht="12.75">
      <c r="Q2" s="410"/>
      <c r="R2" s="410"/>
      <c r="S2" s="410"/>
      <c r="T2" s="410"/>
      <c r="U2" s="410"/>
      <c r="V2" s="410"/>
      <c r="W2" s="410"/>
      <c r="X2" s="410"/>
      <c r="Y2" s="410"/>
      <c r="Z2" s="410"/>
      <c r="AA2" s="410"/>
      <c r="AB2" s="410"/>
      <c r="AC2" s="410"/>
      <c r="AD2" s="410"/>
      <c r="AE2" s="410"/>
    </row>
    <row r="3" spans="1:31" ht="12.75" customHeight="1">
      <c r="A3" s="502" t="s">
        <v>110</v>
      </c>
      <c r="B3" s="68">
        <v>2006</v>
      </c>
      <c r="C3" s="68">
        <v>2007</v>
      </c>
      <c r="D3" s="68">
        <v>2008</v>
      </c>
      <c r="E3" s="68">
        <v>2009</v>
      </c>
      <c r="F3" s="68">
        <v>2010</v>
      </c>
      <c r="G3" s="68">
        <v>2011</v>
      </c>
      <c r="H3" s="68">
        <v>2012</v>
      </c>
      <c r="I3" s="68">
        <v>2013</v>
      </c>
      <c r="J3" s="506" t="s">
        <v>351</v>
      </c>
      <c r="K3" s="506"/>
      <c r="L3" s="506" t="s">
        <v>352</v>
      </c>
      <c r="M3" s="506"/>
      <c r="N3" s="506" t="s">
        <v>353</v>
      </c>
      <c r="O3" s="506"/>
      <c r="Q3" s="410"/>
      <c r="R3" s="410"/>
      <c r="S3" s="410"/>
      <c r="T3" s="410"/>
      <c r="U3" s="410"/>
      <c r="V3" s="410"/>
      <c r="W3" s="410"/>
      <c r="X3" s="410"/>
      <c r="Y3" s="410"/>
      <c r="Z3" s="410"/>
      <c r="AA3" s="410"/>
      <c r="AB3" s="410"/>
      <c r="AC3" s="410"/>
      <c r="AD3" s="410"/>
      <c r="AE3" s="410"/>
    </row>
    <row r="4" spans="1:31" ht="12.75" customHeight="1">
      <c r="A4" s="502"/>
      <c r="B4" s="503" t="s">
        <v>57</v>
      </c>
      <c r="C4" s="504"/>
      <c r="D4" s="504"/>
      <c r="E4" s="504"/>
      <c r="F4" s="504"/>
      <c r="G4" s="504"/>
      <c r="H4" s="504"/>
      <c r="I4" s="504"/>
      <c r="J4" s="504"/>
      <c r="K4" s="504"/>
      <c r="L4" s="504"/>
      <c r="M4" s="504"/>
      <c r="N4" s="504"/>
      <c r="O4" s="505"/>
      <c r="Q4" s="410"/>
      <c r="R4" s="410"/>
      <c r="S4" s="410"/>
      <c r="T4" s="410"/>
      <c r="U4" s="410"/>
      <c r="V4" s="410"/>
      <c r="W4" s="410"/>
      <c r="X4" s="410"/>
      <c r="Y4" s="410"/>
      <c r="Z4" s="410"/>
      <c r="AA4" s="410"/>
      <c r="AB4" s="410"/>
      <c r="AC4" s="410"/>
      <c r="AD4" s="410"/>
      <c r="AE4" s="410"/>
    </row>
    <row r="5" spans="1:31" ht="12.75">
      <c r="A5" s="238" t="s">
        <v>260</v>
      </c>
      <c r="B5" s="71">
        <v>649.907405</v>
      </c>
      <c r="C5" s="71">
        <f aca="true" t="shared" si="0" ref="C5:I5">+B17</f>
        <v>802.187453</v>
      </c>
      <c r="D5" s="71">
        <f t="shared" si="0"/>
        <v>748.07482</v>
      </c>
      <c r="E5" s="71">
        <f t="shared" si="0"/>
        <v>808.783347</v>
      </c>
      <c r="F5" s="71">
        <f t="shared" si="0"/>
        <v>841.693702</v>
      </c>
      <c r="G5" s="71">
        <f t="shared" si="0"/>
        <v>701.121589</v>
      </c>
      <c r="H5" s="71">
        <f t="shared" si="0"/>
        <v>816.665333</v>
      </c>
      <c r="I5" s="71">
        <f t="shared" si="0"/>
        <v>1042.635054</v>
      </c>
      <c r="J5" s="245">
        <f>K5/I5-1</f>
        <v>0.1336779944864579</v>
      </c>
      <c r="K5" s="246">
        <f>I17</f>
        <v>1182.012417</v>
      </c>
      <c r="L5" s="245">
        <f>M5/I5-1</f>
        <v>0.1336779944864579</v>
      </c>
      <c r="M5" s="246">
        <f>I17</f>
        <v>1182.012417</v>
      </c>
      <c r="N5" s="245">
        <f>O5/I5-1</f>
        <v>0.1336779944864579</v>
      </c>
      <c r="O5" s="246">
        <f>I17</f>
        <v>1182.012417</v>
      </c>
      <c r="P5" s="227"/>
      <c r="Q5" s="410"/>
      <c r="R5" s="410"/>
      <c r="S5" s="410"/>
      <c r="T5" s="410"/>
      <c r="U5" s="410"/>
      <c r="V5" s="410"/>
      <c r="W5" s="410"/>
      <c r="X5" s="410"/>
      <c r="Y5" s="410"/>
      <c r="Z5" s="410"/>
      <c r="AA5" s="410"/>
      <c r="AB5" s="410"/>
      <c r="AC5" s="410"/>
      <c r="AD5" s="410"/>
      <c r="AE5" s="410"/>
    </row>
    <row r="6" spans="1:31" ht="12.75">
      <c r="A6" s="69" t="s">
        <v>105</v>
      </c>
      <c r="B6" s="71">
        <f aca="true" t="shared" si="1" ref="B6:H6">B5-B7+B11+B12+B16-B17</f>
        <v>232.42168100000004</v>
      </c>
      <c r="C6" s="71">
        <f t="shared" si="1"/>
        <v>298.58324900000025</v>
      </c>
      <c r="D6" s="71">
        <f t="shared" si="1"/>
        <v>232.72696099999985</v>
      </c>
      <c r="E6" s="71">
        <f t="shared" si="1"/>
        <v>309.799716</v>
      </c>
      <c r="F6" s="71">
        <f t="shared" si="1"/>
        <v>357.54221900000005</v>
      </c>
      <c r="G6" s="71">
        <f t="shared" si="1"/>
        <v>302.5319722999999</v>
      </c>
      <c r="H6" s="71">
        <f t="shared" si="1"/>
        <v>313.86033999999995</v>
      </c>
      <c r="I6" s="71">
        <f>I5-I7+I11+I12+I16-I17</f>
        <v>284.5734470000002</v>
      </c>
      <c r="J6" s="245">
        <v>0.02</v>
      </c>
      <c r="K6" s="246">
        <f>I6*(1+J6)</f>
        <v>290.2649159400002</v>
      </c>
      <c r="L6" s="247">
        <v>0</v>
      </c>
      <c r="M6" s="246">
        <f>I6*(1+L6)</f>
        <v>284.5734470000002</v>
      </c>
      <c r="N6" s="247">
        <v>0.04</v>
      </c>
      <c r="O6" s="246">
        <f>I6*(1+N6)</f>
        <v>295.95638488000026</v>
      </c>
      <c r="P6" s="353"/>
      <c r="Q6" s="410"/>
      <c r="R6" s="410"/>
      <c r="S6" s="410"/>
      <c r="T6" s="410"/>
      <c r="U6" s="410"/>
      <c r="V6" s="410"/>
      <c r="W6" s="410"/>
      <c r="X6" s="410"/>
      <c r="Y6" s="410"/>
      <c r="Z6" s="410"/>
      <c r="AA6" s="410"/>
      <c r="AB6" s="410"/>
      <c r="AC6" s="410"/>
      <c r="AD6" s="410"/>
      <c r="AE6" s="410"/>
    </row>
    <row r="7" spans="1:31" ht="12.75">
      <c r="A7" s="69" t="s">
        <v>106</v>
      </c>
      <c r="B7" s="70">
        <f aca="true" t="shared" si="2" ref="B7:H7">+B8+B9</f>
        <v>475.76443499999993</v>
      </c>
      <c r="C7" s="70">
        <f t="shared" si="2"/>
        <v>609.3688319999999</v>
      </c>
      <c r="D7" s="70">
        <f t="shared" si="2"/>
        <v>589.673191</v>
      </c>
      <c r="E7" s="70">
        <f t="shared" si="2"/>
        <v>695.68306</v>
      </c>
      <c r="F7" s="70">
        <f t="shared" si="2"/>
        <v>730.273801</v>
      </c>
      <c r="G7" s="70">
        <f t="shared" si="2"/>
        <v>662.2511767</v>
      </c>
      <c r="H7" s="70">
        <f t="shared" si="2"/>
        <v>747.3502229999999</v>
      </c>
      <c r="I7" s="70">
        <f>+I8+I9</f>
        <v>880.355498</v>
      </c>
      <c r="J7" s="245">
        <f>K7/I7-1</f>
        <v>0.06190876172616355</v>
      </c>
      <c r="K7" s="246">
        <f>K8+K9</f>
        <v>934.85721676</v>
      </c>
      <c r="L7" s="245">
        <f aca="true" t="shared" si="3" ref="L7:L17">M7/I7-1</f>
        <v>0.02619297607885218</v>
      </c>
      <c r="M7" s="246">
        <f>M8+M9</f>
        <v>903.4146285</v>
      </c>
      <c r="N7" s="245">
        <f>O7/I7-1</f>
        <v>0.0976245473734747</v>
      </c>
      <c r="O7" s="246">
        <f>O8+O9</f>
        <v>966.2998050199999</v>
      </c>
      <c r="P7" s="353"/>
      <c r="Q7" s="410"/>
      <c r="R7" s="410"/>
      <c r="S7" s="410"/>
      <c r="T7" s="410"/>
      <c r="U7" s="410"/>
      <c r="V7" s="410"/>
      <c r="W7" s="410"/>
      <c r="X7" s="410"/>
      <c r="Y7" s="410"/>
      <c r="Z7" s="410"/>
      <c r="AA7" s="410"/>
      <c r="AB7" s="410"/>
      <c r="AC7" s="410"/>
      <c r="AD7" s="410"/>
      <c r="AE7" s="410"/>
    </row>
    <row r="8" spans="1:31" ht="12.75">
      <c r="A8" s="72" t="s">
        <v>58</v>
      </c>
      <c r="B8" s="73">
        <v>308.26443499999993</v>
      </c>
      <c r="C8" s="73">
        <v>364.54072399999995</v>
      </c>
      <c r="D8" s="73">
        <v>373.310507</v>
      </c>
      <c r="E8" s="73">
        <v>398.03705699999995</v>
      </c>
      <c r="F8" s="73">
        <v>434.462564</v>
      </c>
      <c r="G8" s="73">
        <v>446.09443899999997</v>
      </c>
      <c r="H8" s="73">
        <v>449.253072</v>
      </c>
      <c r="I8" s="73">
        <v>461.18261</v>
      </c>
      <c r="J8" s="245">
        <v>0.1</v>
      </c>
      <c r="K8" s="249">
        <f>I8*(1+J8)</f>
        <v>507.30087100000003</v>
      </c>
      <c r="L8" s="245">
        <v>0.05</v>
      </c>
      <c r="M8" s="249">
        <f>I8*(1+L8)</f>
        <v>484.24174050000005</v>
      </c>
      <c r="N8" s="245">
        <v>0.15</v>
      </c>
      <c r="O8" s="249">
        <f>I8*(1+N8)</f>
        <v>530.3600015</v>
      </c>
      <c r="Q8" s="410"/>
      <c r="R8" s="410"/>
      <c r="S8" s="410"/>
      <c r="T8" s="410"/>
      <c r="U8" s="410"/>
      <c r="V8" s="410"/>
      <c r="W8" s="410"/>
      <c r="X8" s="410"/>
      <c r="Y8" s="410"/>
      <c r="Z8" s="410"/>
      <c r="AA8" s="410"/>
      <c r="AB8" s="410"/>
      <c r="AC8" s="410"/>
      <c r="AD8" s="410"/>
      <c r="AE8" s="410"/>
    </row>
    <row r="9" spans="1:31" ht="12.75">
      <c r="A9" s="74" t="s">
        <v>59</v>
      </c>
      <c r="B9" s="73">
        <v>167.5</v>
      </c>
      <c r="C9" s="75">
        <v>244.828108</v>
      </c>
      <c r="D9" s="75">
        <v>216.362684</v>
      </c>
      <c r="E9" s="75">
        <v>297.646003</v>
      </c>
      <c r="F9" s="75">
        <v>295.811237</v>
      </c>
      <c r="G9" s="75">
        <v>216.1567377</v>
      </c>
      <c r="H9" s="75">
        <v>298.097151</v>
      </c>
      <c r="I9" s="75">
        <v>419.172888</v>
      </c>
      <c r="J9" s="245">
        <v>0.02</v>
      </c>
      <c r="K9" s="249">
        <f>I9*(1+J9)</f>
        <v>427.55634576</v>
      </c>
      <c r="L9" s="245">
        <v>0</v>
      </c>
      <c r="M9" s="249">
        <f>I9*(1+L9)</f>
        <v>419.172888</v>
      </c>
      <c r="N9" s="245">
        <v>0.04</v>
      </c>
      <c r="O9" s="249">
        <f>I9*(1+N9)</f>
        <v>435.93980352</v>
      </c>
      <c r="Q9" s="410"/>
      <c r="R9" s="410"/>
      <c r="S9" s="410"/>
      <c r="T9" s="410"/>
      <c r="U9" s="410"/>
      <c r="V9" s="410"/>
      <c r="W9" s="410"/>
      <c r="X9" s="410"/>
      <c r="Y9" s="410"/>
      <c r="Z9" s="410"/>
      <c r="AA9" s="410"/>
      <c r="AB9" s="410"/>
      <c r="AC9" s="410"/>
      <c r="AD9" s="410"/>
      <c r="AE9" s="410"/>
    </row>
    <row r="10" spans="1:31" ht="12.75">
      <c r="A10" s="69" t="s">
        <v>107</v>
      </c>
      <c r="B10" s="71">
        <f aca="true" t="shared" si="4" ref="B10:I10">+B6+B7</f>
        <v>708.186116</v>
      </c>
      <c r="C10" s="71">
        <f t="shared" si="4"/>
        <v>907.9520810000001</v>
      </c>
      <c r="D10" s="71">
        <f t="shared" si="4"/>
        <v>822.4001519999998</v>
      </c>
      <c r="E10" s="71">
        <f t="shared" si="4"/>
        <v>1005.482776</v>
      </c>
      <c r="F10" s="71">
        <f t="shared" si="4"/>
        <v>1087.8160200000002</v>
      </c>
      <c r="G10" s="71">
        <f t="shared" si="4"/>
        <v>964.7831489999999</v>
      </c>
      <c r="H10" s="71">
        <f t="shared" si="4"/>
        <v>1061.2105629999999</v>
      </c>
      <c r="I10" s="71">
        <f t="shared" si="4"/>
        <v>1164.928945</v>
      </c>
      <c r="J10" s="245">
        <f aca="true" t="shared" si="5" ref="J10:J17">K10/I10-1</f>
        <v>0.05167112376969918</v>
      </c>
      <c r="K10" s="246">
        <f>+K6+K7</f>
        <v>1225.1221327000003</v>
      </c>
      <c r="L10" s="245">
        <f t="shared" si="3"/>
        <v>0.019794452356062253</v>
      </c>
      <c r="M10" s="246">
        <f>+M6+M7</f>
        <v>1187.9880755000004</v>
      </c>
      <c r="N10" s="245">
        <f aca="true" t="shared" si="6" ref="N10:N17">O10/I10-1</f>
        <v>0.08354779518333633</v>
      </c>
      <c r="O10" s="246">
        <f>+O6+O7</f>
        <v>1262.2561899000002</v>
      </c>
      <c r="Q10" s="410"/>
      <c r="R10" s="410"/>
      <c r="S10" s="410"/>
      <c r="T10" s="410"/>
      <c r="U10" s="410"/>
      <c r="V10" s="410"/>
      <c r="W10" s="410"/>
      <c r="X10" s="410"/>
      <c r="Y10" s="410"/>
      <c r="Z10" s="410"/>
      <c r="AA10" s="410"/>
      <c r="AB10" s="410"/>
      <c r="AC10" s="410"/>
      <c r="AD10" s="410"/>
      <c r="AE10" s="410"/>
    </row>
    <row r="11" spans="1:31" ht="12.75">
      <c r="A11" s="69" t="s">
        <v>108</v>
      </c>
      <c r="B11" s="76">
        <v>6.24103</v>
      </c>
      <c r="C11" s="76">
        <v>6.203086</v>
      </c>
      <c r="D11" s="76">
        <v>3.879422</v>
      </c>
      <c r="E11" s="76">
        <v>3.025617</v>
      </c>
      <c r="F11" s="76">
        <v>0.553321</v>
      </c>
      <c r="G11" s="76">
        <v>1.052783</v>
      </c>
      <c r="H11" s="104">
        <v>1.241506</v>
      </c>
      <c r="I11" s="104">
        <v>2.181083</v>
      </c>
      <c r="J11" s="245">
        <f t="shared" si="5"/>
        <v>-0.08302435074685377</v>
      </c>
      <c r="K11" s="250">
        <v>2</v>
      </c>
      <c r="L11" s="245">
        <f t="shared" si="3"/>
        <v>-0.08302435074685377</v>
      </c>
      <c r="M11" s="250">
        <v>2</v>
      </c>
      <c r="N11" s="245">
        <f t="shared" si="6"/>
        <v>-0.08302435074685377</v>
      </c>
      <c r="O11" s="250">
        <v>2</v>
      </c>
      <c r="Q11" s="410"/>
      <c r="R11" s="410"/>
      <c r="S11" s="410"/>
      <c r="T11" s="410"/>
      <c r="U11" s="410"/>
      <c r="V11" s="410"/>
      <c r="W11" s="410"/>
      <c r="X11" s="410"/>
      <c r="Y11" s="410"/>
      <c r="Z11" s="410"/>
      <c r="AA11" s="410"/>
      <c r="AB11" s="410"/>
      <c r="AC11" s="410"/>
      <c r="AD11" s="410"/>
      <c r="AE11" s="410"/>
    </row>
    <row r="12" spans="1:31" ht="12.75">
      <c r="A12" s="69" t="s">
        <v>109</v>
      </c>
      <c r="B12" s="70">
        <v>844.8778</v>
      </c>
      <c r="C12" s="70">
        <v>827.746</v>
      </c>
      <c r="D12" s="70">
        <v>868.2969999999999</v>
      </c>
      <c r="E12" s="70">
        <v>1009.2922000000001</v>
      </c>
      <c r="F12" s="70">
        <v>915.2382000000001</v>
      </c>
      <c r="G12" s="70">
        <v>1046.3808</v>
      </c>
      <c r="H12" s="70">
        <v>1255.37104</v>
      </c>
      <c r="I12" s="70">
        <v>1282.125225</v>
      </c>
      <c r="J12" s="245">
        <f t="shared" si="5"/>
        <v>-0.05278261711916643</v>
      </c>
      <c r="K12" s="248">
        <f>SUM(K13:K15)</f>
        <v>1214.45130015</v>
      </c>
      <c r="L12" s="245">
        <f t="shared" si="3"/>
        <v>-0.02166957027149974</v>
      </c>
      <c r="M12" s="248">
        <f>SUM(M13:M15)</f>
        <v>1254.34212234</v>
      </c>
      <c r="N12" s="245">
        <f t="shared" si="6"/>
        <v>-0.08389566396683268</v>
      </c>
      <c r="O12" s="248">
        <f>SUM(O13:O15)</f>
        <v>1174.5604779600003</v>
      </c>
      <c r="Q12" s="410"/>
      <c r="R12" s="410"/>
      <c r="S12" s="410"/>
      <c r="T12" s="410"/>
      <c r="U12" s="410"/>
      <c r="V12" s="410"/>
      <c r="W12" s="410"/>
      <c r="X12" s="410"/>
      <c r="Y12" s="410"/>
      <c r="Z12" s="410"/>
      <c r="AA12" s="410"/>
      <c r="AB12" s="410"/>
      <c r="AC12" s="410"/>
      <c r="AD12" s="410"/>
      <c r="AE12" s="410"/>
    </row>
    <row r="13" spans="1:31" ht="12.75">
      <c r="A13" s="72" t="s">
        <v>263</v>
      </c>
      <c r="B13" s="75">
        <v>716.3043</v>
      </c>
      <c r="C13" s="75">
        <v>703.8874</v>
      </c>
      <c r="D13" s="75">
        <v>692.7908</v>
      </c>
      <c r="E13" s="75">
        <v>866.5659</v>
      </c>
      <c r="F13" s="75">
        <v>744.5528</v>
      </c>
      <c r="G13" s="75">
        <v>828.6392</v>
      </c>
      <c r="H13" s="75">
        <v>1015.985533</v>
      </c>
      <c r="I13" s="75">
        <v>1074.669959</v>
      </c>
      <c r="J13" s="245">
        <v>-0.05</v>
      </c>
      <c r="K13" s="249">
        <f>I13*(1+J13)</f>
        <v>1020.93646105</v>
      </c>
      <c r="L13" s="245">
        <v>-0.02</v>
      </c>
      <c r="M13" s="249">
        <f>I13*(1+L13)</f>
        <v>1053.17655982</v>
      </c>
      <c r="N13" s="245">
        <v>-0.08</v>
      </c>
      <c r="O13" s="249">
        <f>I13*(1+N13)</f>
        <v>988.6963622800001</v>
      </c>
      <c r="Q13" s="410"/>
      <c r="R13" s="410"/>
      <c r="S13" s="410"/>
      <c r="T13" s="410"/>
      <c r="U13" s="410"/>
      <c r="V13" s="410"/>
      <c r="W13" s="410"/>
      <c r="X13" s="410"/>
      <c r="Y13" s="410"/>
      <c r="Z13" s="410"/>
      <c r="AA13" s="410"/>
      <c r="AB13" s="410"/>
      <c r="AC13" s="410"/>
      <c r="AD13" s="410"/>
      <c r="AE13" s="410"/>
    </row>
    <row r="14" spans="1:31" ht="12.75">
      <c r="A14" s="72" t="s">
        <v>264</v>
      </c>
      <c r="B14" s="75">
        <v>86.1365</v>
      </c>
      <c r="C14" s="75">
        <v>87.9062</v>
      </c>
      <c r="D14" s="75">
        <v>131.8511</v>
      </c>
      <c r="E14" s="75">
        <v>115.2065</v>
      </c>
      <c r="F14" s="75">
        <v>127.1633</v>
      </c>
      <c r="G14" s="75">
        <v>118.001</v>
      </c>
      <c r="H14" s="75">
        <v>171.686931</v>
      </c>
      <c r="I14" s="75">
        <v>136.101994</v>
      </c>
      <c r="J14" s="245">
        <v>-0.05</v>
      </c>
      <c r="K14" s="249">
        <f>I14*(1+J14)</f>
        <v>129.2968943</v>
      </c>
      <c r="L14" s="245">
        <v>-0.02</v>
      </c>
      <c r="M14" s="249">
        <f>I14*(1+L14)</f>
        <v>133.37995411999998</v>
      </c>
      <c r="N14" s="245">
        <v>-0.08</v>
      </c>
      <c r="O14" s="249">
        <f>I14*(1+N14)</f>
        <v>125.21383448</v>
      </c>
      <c r="Q14" s="410"/>
      <c r="R14" s="410"/>
      <c r="S14" s="410"/>
      <c r="T14" s="410"/>
      <c r="U14" s="410"/>
      <c r="V14" s="410"/>
      <c r="W14" s="410"/>
      <c r="X14" s="410"/>
      <c r="Y14" s="410"/>
      <c r="Z14" s="410"/>
      <c r="AA14" s="410"/>
      <c r="AB14" s="410"/>
      <c r="AC14" s="410"/>
      <c r="AD14" s="410"/>
      <c r="AE14" s="410"/>
    </row>
    <row r="15" spans="1:31" ht="12.75">
      <c r="A15" s="72" t="s">
        <v>60</v>
      </c>
      <c r="B15" s="75">
        <v>42.437</v>
      </c>
      <c r="C15" s="75">
        <v>35.9524</v>
      </c>
      <c r="D15" s="75">
        <v>43.6551</v>
      </c>
      <c r="E15" s="75">
        <v>27.5198</v>
      </c>
      <c r="F15" s="75">
        <v>43.5221</v>
      </c>
      <c r="G15" s="75">
        <v>99.7406</v>
      </c>
      <c r="H15" s="75">
        <v>67.698576</v>
      </c>
      <c r="I15" s="75">
        <v>71.353272</v>
      </c>
      <c r="J15" s="245">
        <v>-0.1</v>
      </c>
      <c r="K15" s="249">
        <f>I15*(1+J15)</f>
        <v>64.21794480000001</v>
      </c>
      <c r="L15" s="245">
        <v>-0.05</v>
      </c>
      <c r="M15" s="249">
        <f>I15*(1+L15)</f>
        <v>67.7856084</v>
      </c>
      <c r="N15" s="245">
        <v>-0.15</v>
      </c>
      <c r="O15" s="249">
        <f>I15*(1+N15)</f>
        <v>60.6502812</v>
      </c>
      <c r="Q15" s="410"/>
      <c r="R15" s="410"/>
      <c r="S15" s="410"/>
      <c r="T15" s="410"/>
      <c r="U15" s="410"/>
      <c r="V15" s="410"/>
      <c r="W15" s="410"/>
      <c r="X15" s="410"/>
      <c r="Y15" s="410"/>
      <c r="Z15" s="410"/>
      <c r="AA15" s="410"/>
      <c r="AB15" s="410"/>
      <c r="AC15" s="410"/>
      <c r="AD15" s="410"/>
      <c r="AE15" s="410"/>
    </row>
    <row r="16" spans="1:31" ht="12.75">
      <c r="A16" s="69" t="s">
        <v>376</v>
      </c>
      <c r="B16" s="70">
        <v>9.347334</v>
      </c>
      <c r="C16" s="70">
        <v>19.890362</v>
      </c>
      <c r="D16" s="70">
        <v>10.932257</v>
      </c>
      <c r="E16" s="70">
        <v>26.075314</v>
      </c>
      <c r="F16" s="70">
        <v>31.452386</v>
      </c>
      <c r="G16" s="70">
        <v>32.89331</v>
      </c>
      <c r="H16" s="70">
        <v>30.567738</v>
      </c>
      <c r="I16" s="416">
        <v>20</v>
      </c>
      <c r="J16" s="245">
        <f t="shared" si="5"/>
        <v>0</v>
      </c>
      <c r="K16" s="248">
        <v>20</v>
      </c>
      <c r="L16" s="245">
        <f t="shared" si="3"/>
        <v>0.25</v>
      </c>
      <c r="M16" s="248">
        <v>25</v>
      </c>
      <c r="N16" s="245">
        <f t="shared" si="6"/>
        <v>-0.25</v>
      </c>
      <c r="O16" s="248">
        <v>15</v>
      </c>
      <c r="Q16" s="410"/>
      <c r="R16" s="410"/>
      <c r="S16" s="410"/>
      <c r="T16" s="410"/>
      <c r="U16" s="410"/>
      <c r="V16" s="410"/>
      <c r="W16" s="410"/>
      <c r="X16" s="410"/>
      <c r="Y16" s="410"/>
      <c r="Z16" s="410"/>
      <c r="AA16" s="410"/>
      <c r="AB16" s="410"/>
      <c r="AC16" s="410"/>
      <c r="AD16" s="410"/>
      <c r="AE16" s="410"/>
    </row>
    <row r="17" spans="1:31" ht="12.75">
      <c r="A17" s="69" t="s">
        <v>292</v>
      </c>
      <c r="B17" s="71">
        <v>802.187453</v>
      </c>
      <c r="C17" s="71">
        <v>748.07482</v>
      </c>
      <c r="D17" s="71">
        <v>808.783347</v>
      </c>
      <c r="E17" s="71">
        <v>841.693702</v>
      </c>
      <c r="F17" s="71">
        <v>701.121589</v>
      </c>
      <c r="G17" s="71">
        <v>816.665333</v>
      </c>
      <c r="H17" s="291">
        <v>1042.635054</v>
      </c>
      <c r="I17" s="291">
        <v>1182.012417</v>
      </c>
      <c r="J17" s="245">
        <f t="shared" si="5"/>
        <v>0.009584643348124589</v>
      </c>
      <c r="K17" s="246">
        <f>+K5-K10+K11+K12+K16</f>
        <v>1193.3415844499996</v>
      </c>
      <c r="L17" s="245">
        <f t="shared" si="3"/>
        <v>0.07897890537980667</v>
      </c>
      <c r="M17" s="246">
        <f>+M5-M10+M11+M12+M16</f>
        <v>1275.3664638399996</v>
      </c>
      <c r="N17" s="245">
        <f t="shared" si="6"/>
        <v>-0.059809618683557275</v>
      </c>
      <c r="O17" s="246">
        <f>+O5-O10+O11+O12+O16</f>
        <v>1111.31670506</v>
      </c>
      <c r="Q17" s="410"/>
      <c r="R17" s="410"/>
      <c r="S17" s="410"/>
      <c r="T17" s="410"/>
      <c r="U17" s="410"/>
      <c r="V17" s="410"/>
      <c r="W17" s="410"/>
      <c r="X17" s="410"/>
      <c r="Y17" s="410"/>
      <c r="Z17" s="410"/>
      <c r="AA17" s="410"/>
      <c r="AB17" s="410"/>
      <c r="AC17" s="410"/>
      <c r="AD17" s="410"/>
      <c r="AE17" s="410"/>
    </row>
    <row r="18" spans="1:31" ht="12.75">
      <c r="A18" s="72" t="s">
        <v>216</v>
      </c>
      <c r="B18" s="202">
        <f aca="true" t="shared" si="7" ref="B18:G18">+B17/B10</f>
        <v>1.1327353570992629</v>
      </c>
      <c r="C18" s="202">
        <f t="shared" si="7"/>
        <v>0.8239144285853561</v>
      </c>
      <c r="D18" s="202">
        <f t="shared" si="7"/>
        <v>0.9834426039843439</v>
      </c>
      <c r="E18" s="202">
        <f t="shared" si="7"/>
        <v>0.8371040480160349</v>
      </c>
      <c r="F18" s="202">
        <f t="shared" si="7"/>
        <v>0.6445222134161986</v>
      </c>
      <c r="G18" s="202">
        <f t="shared" si="7"/>
        <v>0.8464755358201226</v>
      </c>
      <c r="H18" s="202">
        <f>+H17/H10</f>
        <v>0.9824959252690743</v>
      </c>
      <c r="I18" s="202">
        <f>+I17/I10</f>
        <v>1.0146648188915932</v>
      </c>
      <c r="J18" s="251"/>
      <c r="K18" s="252">
        <f>+K17/K10</f>
        <v>0.9740592815999816</v>
      </c>
      <c r="L18" s="252"/>
      <c r="M18" s="252">
        <f>+M17/M10</f>
        <v>1.0735515702068166</v>
      </c>
      <c r="N18" s="252"/>
      <c r="O18" s="252">
        <f>+O17/O10</f>
        <v>0.8804208796536319</v>
      </c>
      <c r="Q18" s="410"/>
      <c r="R18" s="410"/>
      <c r="S18" s="410"/>
      <c r="T18" s="410"/>
      <c r="U18" s="410"/>
      <c r="V18" s="410"/>
      <c r="W18" s="410"/>
      <c r="X18" s="410"/>
      <c r="Y18" s="410"/>
      <c r="Z18" s="410"/>
      <c r="AA18" s="410"/>
      <c r="AB18" s="410"/>
      <c r="AC18" s="410"/>
      <c r="AD18" s="410"/>
      <c r="AE18" s="410"/>
    </row>
    <row r="19" spans="1:31" ht="12.75">
      <c r="A19" s="72" t="s">
        <v>217</v>
      </c>
      <c r="B19" s="202">
        <f aca="true" t="shared" si="8" ref="B19:I19">B17/B12</f>
        <v>0.9494715721019064</v>
      </c>
      <c r="C19" s="202">
        <f t="shared" si="8"/>
        <v>0.9037492419172065</v>
      </c>
      <c r="D19" s="202">
        <f t="shared" si="8"/>
        <v>0.9314593359184704</v>
      </c>
      <c r="E19" s="202">
        <f t="shared" si="8"/>
        <v>0.8339445227061102</v>
      </c>
      <c r="F19" s="202">
        <f t="shared" si="8"/>
        <v>0.7660536776109212</v>
      </c>
      <c r="G19" s="202">
        <f t="shared" si="8"/>
        <v>0.7804666647170897</v>
      </c>
      <c r="H19" s="202">
        <f t="shared" si="8"/>
        <v>0.830539355121654</v>
      </c>
      <c r="I19" s="202">
        <f t="shared" si="8"/>
        <v>0.9219165132641391</v>
      </c>
      <c r="J19" s="251"/>
      <c r="K19" s="252">
        <f>K17/K12</f>
        <v>0.982617898554357</v>
      </c>
      <c r="L19" s="252"/>
      <c r="M19" s="252">
        <f>M17/M12</f>
        <v>1.016761249682645</v>
      </c>
      <c r="N19" s="252"/>
      <c r="O19" s="252">
        <f>O17/O12</f>
        <v>0.9461553712331243</v>
      </c>
      <c r="Q19" s="410"/>
      <c r="R19" s="410"/>
      <c r="S19" s="410"/>
      <c r="T19" s="410"/>
      <c r="U19" s="410"/>
      <c r="V19" s="410"/>
      <c r="W19" s="410"/>
      <c r="X19" s="410"/>
      <c r="Y19" s="410"/>
      <c r="Z19" s="410"/>
      <c r="AA19" s="410"/>
      <c r="AB19" s="410"/>
      <c r="AC19" s="410"/>
      <c r="AD19" s="410"/>
      <c r="AE19" s="410"/>
    </row>
    <row r="20" spans="1:31" ht="12.75">
      <c r="A20" s="507" t="s">
        <v>354</v>
      </c>
      <c r="B20" s="507"/>
      <c r="C20" s="507"/>
      <c r="D20" s="507"/>
      <c r="E20" s="507"/>
      <c r="F20" s="507"/>
      <c r="G20" s="507"/>
      <c r="H20" s="507"/>
      <c r="I20" s="507"/>
      <c r="J20" s="507"/>
      <c r="K20" s="507"/>
      <c r="L20" s="507"/>
      <c r="M20" s="507"/>
      <c r="N20" s="507"/>
      <c r="O20" s="507"/>
      <c r="Q20" s="410"/>
      <c r="R20" s="410"/>
      <c r="S20" s="410"/>
      <c r="T20" s="410"/>
      <c r="U20" s="410"/>
      <c r="V20" s="410"/>
      <c r="W20" s="410"/>
      <c r="X20" s="410"/>
      <c r="Y20" s="410"/>
      <c r="Z20" s="410"/>
      <c r="AA20" s="410"/>
      <c r="AB20" s="410"/>
      <c r="AC20" s="410"/>
      <c r="AD20" s="410"/>
      <c r="AE20" s="410"/>
    </row>
    <row r="21" spans="1:15" ht="12.75">
      <c r="A21" s="500" t="s">
        <v>377</v>
      </c>
      <c r="B21" s="500"/>
      <c r="C21" s="500"/>
      <c r="D21" s="500"/>
      <c r="E21" s="500"/>
      <c r="F21" s="500"/>
      <c r="G21" s="500"/>
      <c r="H21" s="500"/>
      <c r="I21" s="500"/>
      <c r="J21" s="500"/>
      <c r="K21" s="500"/>
      <c r="L21" s="500"/>
      <c r="M21" s="500"/>
      <c r="N21" s="500"/>
      <c r="O21" s="500"/>
    </row>
    <row r="22" spans="1:15" ht="12.75">
      <c r="A22" s="500" t="s">
        <v>61</v>
      </c>
      <c r="B22" s="500"/>
      <c r="C22" s="500"/>
      <c r="D22" s="500"/>
      <c r="E22" s="500"/>
      <c r="F22" s="500"/>
      <c r="G22" s="500"/>
      <c r="H22" s="500"/>
      <c r="I22" s="500"/>
      <c r="J22" s="500"/>
      <c r="K22" s="500"/>
      <c r="L22" s="500"/>
      <c r="M22" s="500"/>
      <c r="N22" s="500"/>
      <c r="O22" s="500"/>
    </row>
    <row r="23" spans="1:15" ht="12.75">
      <c r="A23" s="500" t="s">
        <v>62</v>
      </c>
      <c r="B23" s="500"/>
      <c r="C23" s="500"/>
      <c r="D23" s="500"/>
      <c r="E23" s="500"/>
      <c r="F23" s="500"/>
      <c r="G23" s="500"/>
      <c r="H23" s="500"/>
      <c r="I23" s="500"/>
      <c r="J23" s="500"/>
      <c r="K23" s="500"/>
      <c r="L23" s="500"/>
      <c r="M23" s="500"/>
      <c r="N23" s="500"/>
      <c r="O23" s="500"/>
    </row>
    <row r="24" spans="1:15" ht="12.75">
      <c r="A24" s="500" t="s">
        <v>63</v>
      </c>
      <c r="B24" s="500"/>
      <c r="C24" s="500"/>
      <c r="D24" s="500"/>
      <c r="E24" s="500"/>
      <c r="F24" s="500"/>
      <c r="G24" s="500"/>
      <c r="H24" s="500"/>
      <c r="I24" s="500"/>
      <c r="J24" s="500"/>
      <c r="K24" s="500"/>
      <c r="L24" s="500"/>
      <c r="M24" s="500"/>
      <c r="N24" s="500"/>
      <c r="O24" s="500"/>
    </row>
    <row r="25" spans="1:15" s="229" customFormat="1" ht="12.75">
      <c r="A25" s="500" t="s">
        <v>332</v>
      </c>
      <c r="B25" s="500"/>
      <c r="C25" s="500"/>
      <c r="D25" s="500"/>
      <c r="E25" s="500"/>
      <c r="F25" s="500"/>
      <c r="G25" s="500"/>
      <c r="H25" s="500"/>
      <c r="I25" s="500"/>
      <c r="J25" s="500"/>
      <c r="K25" s="500"/>
      <c r="L25" s="500"/>
      <c r="M25" s="500"/>
      <c r="N25" s="500"/>
      <c r="O25" s="500"/>
    </row>
    <row r="26" spans="1:15" s="229" customFormat="1" ht="25.5" customHeight="1">
      <c r="A26" s="501" t="s">
        <v>372</v>
      </c>
      <c r="B26" s="501"/>
      <c r="C26" s="501"/>
      <c r="D26" s="501"/>
      <c r="E26" s="501"/>
      <c r="F26" s="501"/>
      <c r="G26" s="501"/>
      <c r="H26" s="501"/>
      <c r="I26" s="501"/>
      <c r="J26" s="501"/>
      <c r="K26" s="501"/>
      <c r="L26" s="501"/>
      <c r="M26" s="501"/>
      <c r="N26" s="501"/>
      <c r="O26" s="501"/>
    </row>
    <row r="27" spans="1:15" s="229" customFormat="1" ht="27" customHeight="1">
      <c r="A27" s="501" t="s">
        <v>373</v>
      </c>
      <c r="B27" s="501"/>
      <c r="C27" s="501"/>
      <c r="D27" s="501"/>
      <c r="E27" s="501"/>
      <c r="F27" s="501"/>
      <c r="G27" s="501"/>
      <c r="H27" s="501"/>
      <c r="I27" s="501"/>
      <c r="J27" s="501"/>
      <c r="K27" s="501"/>
      <c r="L27" s="501"/>
      <c r="M27" s="501"/>
      <c r="N27" s="501"/>
      <c r="O27" s="501"/>
    </row>
    <row r="28" spans="4:15" ht="15">
      <c r="D28" s="396"/>
      <c r="E28" s="396"/>
      <c r="F28" s="396"/>
      <c r="G28" s="396"/>
      <c r="I28" s="283"/>
      <c r="L28" s="402"/>
      <c r="M28" s="402"/>
      <c r="N28" s="402"/>
      <c r="O28" s="402"/>
    </row>
    <row r="29" spans="4:14" ht="12.75">
      <c r="D29" s="396"/>
      <c r="E29" s="396"/>
      <c r="F29" s="396"/>
      <c r="G29" s="396"/>
      <c r="L29" s="402"/>
      <c r="N29" s="402"/>
    </row>
    <row r="30" spans="4:15" ht="12.75">
      <c r="D30" s="396"/>
      <c r="E30" s="396"/>
      <c r="F30" s="396"/>
      <c r="G30" s="396"/>
      <c r="M30" s="402"/>
      <c r="N30" s="402"/>
      <c r="O30" s="402"/>
    </row>
    <row r="31" spans="4:15" ht="12.75">
      <c r="D31" s="396"/>
      <c r="E31" s="396"/>
      <c r="F31" s="396"/>
      <c r="G31" s="396"/>
      <c r="L31" s="402"/>
      <c r="M31" s="402"/>
      <c r="N31" s="402"/>
      <c r="O31" s="402"/>
    </row>
    <row r="32" spans="4:15" ht="12.75">
      <c r="D32" s="396"/>
      <c r="E32" s="396"/>
      <c r="F32" s="396"/>
      <c r="G32" s="396"/>
      <c r="L32" s="402"/>
      <c r="M32" s="402"/>
      <c r="N32" s="402"/>
      <c r="O32" s="402"/>
    </row>
  </sheetData>
  <sheetProtection/>
  <mergeCells count="14">
    <mergeCell ref="A20:O20"/>
    <mergeCell ref="A1:O1"/>
    <mergeCell ref="A3:A4"/>
    <mergeCell ref="B4:O4"/>
    <mergeCell ref="J3:K3"/>
    <mergeCell ref="L3:M3"/>
    <mergeCell ref="N3:O3"/>
    <mergeCell ref="A21:O21"/>
    <mergeCell ref="A22:O22"/>
    <mergeCell ref="A23:O23"/>
    <mergeCell ref="A24:O24"/>
    <mergeCell ref="A26:O26"/>
    <mergeCell ref="A27:O27"/>
    <mergeCell ref="A25:O25"/>
  </mergeCells>
  <printOptions horizontalCentered="1"/>
  <pageMargins left="0.7086614173228347" right="0.7086614173228347" top="0.7480314960629921" bottom="0.7480314960629921" header="0.31496062992125984" footer="0.31496062992125984"/>
  <pageSetup fitToHeight="1" fitToWidth="1" orientation="landscape" scale="89" r:id="rId1"/>
  <headerFooter>
    <oddFooter>&amp;C&amp;10 11</oddFooter>
  </headerFooter>
  <ignoredErrors>
    <ignoredError sqref="J10 K7 L10:L17 N10:N17 O7 M7 L7 N7" formula="1"/>
  </ignoredErrors>
</worksheet>
</file>

<file path=xl/worksheets/sheet11.xml><?xml version="1.0" encoding="utf-8"?>
<worksheet xmlns="http://schemas.openxmlformats.org/spreadsheetml/2006/main" xmlns:r="http://schemas.openxmlformats.org/officeDocument/2006/relationships">
  <dimension ref="A1:BI39"/>
  <sheetViews>
    <sheetView zoomScale="85" zoomScaleNormal="85" zoomScalePageLayoutView="0" workbookViewId="0" topLeftCell="A1">
      <selection activeCell="A1" sqref="A1:N1"/>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08" t="s">
        <v>287</v>
      </c>
      <c r="B1" s="509"/>
      <c r="C1" s="509"/>
      <c r="D1" s="509"/>
      <c r="E1" s="509"/>
      <c r="F1" s="509"/>
      <c r="G1" s="509"/>
      <c r="H1" s="509"/>
      <c r="I1" s="509"/>
      <c r="J1" s="509"/>
      <c r="K1" s="509"/>
      <c r="L1" s="509"/>
      <c r="M1" s="509"/>
      <c r="N1" s="509"/>
    </row>
    <row r="2" spans="1:29" ht="12.75">
      <c r="A2" s="508" t="s">
        <v>452</v>
      </c>
      <c r="B2" s="509"/>
      <c r="C2" s="509"/>
      <c r="D2" s="509"/>
      <c r="E2" s="509"/>
      <c r="F2" s="509"/>
      <c r="G2" s="509"/>
      <c r="H2" s="509"/>
      <c r="I2" s="509"/>
      <c r="J2" s="509"/>
      <c r="K2" s="509"/>
      <c r="L2" s="509"/>
      <c r="M2" s="509"/>
      <c r="N2" s="509"/>
      <c r="AC2" s="136"/>
    </row>
    <row r="3" spans="1:32" ht="14.25" customHeight="1">
      <c r="A3" s="9" t="s">
        <v>37</v>
      </c>
      <c r="B3" s="9" t="s">
        <v>38</v>
      </c>
      <c r="C3" s="9" t="s">
        <v>39</v>
      </c>
      <c r="D3" s="9" t="s">
        <v>40</v>
      </c>
      <c r="E3" s="9" t="s">
        <v>41</v>
      </c>
      <c r="F3" s="9" t="s">
        <v>42</v>
      </c>
      <c r="G3" s="9" t="s">
        <v>43</v>
      </c>
      <c r="H3" s="9" t="s">
        <v>44</v>
      </c>
      <c r="I3" s="9" t="s">
        <v>45</v>
      </c>
      <c r="J3" s="9" t="s">
        <v>46</v>
      </c>
      <c r="K3" s="9" t="s">
        <v>47</v>
      </c>
      <c r="L3" s="9" t="s">
        <v>48</v>
      </c>
      <c r="M3" s="9" t="s">
        <v>49</v>
      </c>
      <c r="N3" s="9" t="s">
        <v>165</v>
      </c>
      <c r="W3" s="167"/>
      <c r="X3" s="167" t="s">
        <v>140</v>
      </c>
      <c r="Y3" s="167" t="s">
        <v>51</v>
      </c>
      <c r="Z3" s="167" t="s">
        <v>52</v>
      </c>
      <c r="AA3" s="167" t="s">
        <v>53</v>
      </c>
      <c r="AB3" s="167"/>
      <c r="AC3" s="167" t="s">
        <v>140</v>
      </c>
      <c r="AD3" s="167" t="s">
        <v>51</v>
      </c>
      <c r="AE3" s="167" t="s">
        <v>52</v>
      </c>
      <c r="AF3" s="167" t="s">
        <v>53</v>
      </c>
    </row>
    <row r="4" spans="1:32" ht="14.25">
      <c r="A4" s="85">
        <v>2010</v>
      </c>
      <c r="B4" s="86">
        <v>7500</v>
      </c>
      <c r="C4" s="86">
        <v>8000</v>
      </c>
      <c r="D4" s="86">
        <v>8500</v>
      </c>
      <c r="E4" s="86">
        <v>10500</v>
      </c>
      <c r="F4" s="86">
        <v>10500</v>
      </c>
      <c r="G4" s="86">
        <v>11250</v>
      </c>
      <c r="H4" s="86">
        <v>13500</v>
      </c>
      <c r="I4" s="86">
        <v>14000</v>
      </c>
      <c r="J4" s="86">
        <v>14500</v>
      </c>
      <c r="K4" s="86">
        <v>14000</v>
      </c>
      <c r="L4" s="86">
        <v>14000</v>
      </c>
      <c r="M4" s="86">
        <v>14000</v>
      </c>
      <c r="N4" s="86">
        <f>AVERAGE(B4:M4)</f>
        <v>11687.5</v>
      </c>
      <c r="T4" s="61"/>
      <c r="U4" s="61"/>
      <c r="W4" s="450">
        <v>40940</v>
      </c>
      <c r="X4" s="452">
        <v>12500</v>
      </c>
      <c r="Y4" s="452">
        <v>19000</v>
      </c>
      <c r="Z4" s="452">
        <v>11500</v>
      </c>
      <c r="AA4" s="452">
        <v>13500</v>
      </c>
      <c r="AB4" s="450">
        <v>40940</v>
      </c>
      <c r="AC4" s="453">
        <f aca="true" t="shared" si="0" ref="AC4:AF5">X4/40</f>
        <v>312.5</v>
      </c>
      <c r="AD4" s="453">
        <f t="shared" si="0"/>
        <v>475</v>
      </c>
      <c r="AE4" s="453">
        <f t="shared" si="0"/>
        <v>287.5</v>
      </c>
      <c r="AF4" s="453">
        <f t="shared" si="0"/>
        <v>337.5</v>
      </c>
    </row>
    <row r="5" spans="1:32" ht="14.25">
      <c r="A5" s="85">
        <v>2011</v>
      </c>
      <c r="B5" s="86">
        <v>14000</v>
      </c>
      <c r="C5" s="86">
        <v>14000</v>
      </c>
      <c r="D5" s="86">
        <v>14000</v>
      </c>
      <c r="E5" s="86">
        <v>14000</v>
      </c>
      <c r="F5" s="86">
        <v>14500</v>
      </c>
      <c r="G5" s="86">
        <v>14000</v>
      </c>
      <c r="H5" s="86">
        <v>12500</v>
      </c>
      <c r="I5" s="86">
        <v>12500</v>
      </c>
      <c r="J5" s="86">
        <v>11000</v>
      </c>
      <c r="K5" s="86">
        <v>11000</v>
      </c>
      <c r="L5" s="86">
        <v>11000</v>
      </c>
      <c r="M5" s="86">
        <v>11500</v>
      </c>
      <c r="N5" s="86">
        <f>AVERAGE(B5:M5)</f>
        <v>12833.333333333334</v>
      </c>
      <c r="T5" s="84"/>
      <c r="U5" s="84"/>
      <c r="W5" s="450">
        <v>40969</v>
      </c>
      <c r="X5" s="452">
        <v>12500</v>
      </c>
      <c r="Y5" s="452">
        <v>19000</v>
      </c>
      <c r="Z5" s="452">
        <v>11000</v>
      </c>
      <c r="AA5" s="452">
        <v>13500</v>
      </c>
      <c r="AB5" s="450">
        <v>40969</v>
      </c>
      <c r="AC5" s="453">
        <f t="shared" si="0"/>
        <v>312.5</v>
      </c>
      <c r="AD5" s="453">
        <f t="shared" si="0"/>
        <v>475</v>
      </c>
      <c r="AE5" s="453">
        <f t="shared" si="0"/>
        <v>275</v>
      </c>
      <c r="AF5" s="453">
        <f t="shared" si="0"/>
        <v>337.5</v>
      </c>
    </row>
    <row r="6" spans="1:32" ht="14.25">
      <c r="A6" s="85">
        <v>2012</v>
      </c>
      <c r="B6" s="86">
        <v>12000</v>
      </c>
      <c r="C6" s="86">
        <v>12500</v>
      </c>
      <c r="D6" s="86">
        <v>12500</v>
      </c>
      <c r="E6" s="86">
        <v>12500</v>
      </c>
      <c r="F6" s="86">
        <v>12000</v>
      </c>
      <c r="G6" s="86">
        <v>12000</v>
      </c>
      <c r="H6" s="86">
        <v>12000</v>
      </c>
      <c r="I6" s="86">
        <v>11000</v>
      </c>
      <c r="J6" s="86">
        <v>9500</v>
      </c>
      <c r="K6" s="86">
        <v>10000</v>
      </c>
      <c r="L6" s="86">
        <v>9500</v>
      </c>
      <c r="M6" s="86">
        <v>9000</v>
      </c>
      <c r="N6" s="86">
        <f>AVERAGE(B6:M6)</f>
        <v>11208.333333333334</v>
      </c>
      <c r="T6" s="84"/>
      <c r="U6" s="84"/>
      <c r="W6" s="450">
        <v>41000</v>
      </c>
      <c r="X6" s="452">
        <v>12500</v>
      </c>
      <c r="Y6" s="452">
        <v>18500</v>
      </c>
      <c r="Z6" s="452">
        <v>11000</v>
      </c>
      <c r="AA6" s="452">
        <v>13500</v>
      </c>
      <c r="AB6" s="450">
        <v>41000</v>
      </c>
      <c r="AC6" s="453">
        <f aca="true" t="shared" si="1" ref="AC6:AF7">X6/40</f>
        <v>312.5</v>
      </c>
      <c r="AD6" s="453">
        <f t="shared" si="1"/>
        <v>462.5</v>
      </c>
      <c r="AE6" s="453">
        <f t="shared" si="1"/>
        <v>275</v>
      </c>
      <c r="AF6" s="453">
        <f t="shared" si="1"/>
        <v>337.5</v>
      </c>
    </row>
    <row r="7" spans="1:32" ht="14.25">
      <c r="A7" s="85">
        <v>2013</v>
      </c>
      <c r="B7" s="86">
        <v>9500</v>
      </c>
      <c r="C7" s="86">
        <v>9000</v>
      </c>
      <c r="D7" s="86">
        <v>9500</v>
      </c>
      <c r="E7" s="86">
        <v>8500</v>
      </c>
      <c r="F7" s="86">
        <v>8500</v>
      </c>
      <c r="G7" s="86">
        <v>8500</v>
      </c>
      <c r="H7" s="86">
        <v>8500</v>
      </c>
      <c r="I7" s="86">
        <v>8500</v>
      </c>
      <c r="J7" s="86">
        <v>8500</v>
      </c>
      <c r="K7" s="86">
        <v>8500</v>
      </c>
      <c r="L7" s="86">
        <v>8000</v>
      </c>
      <c r="M7" s="86">
        <v>8000</v>
      </c>
      <c r="N7" s="86">
        <f>AVERAGE(B7:M7)</f>
        <v>8625</v>
      </c>
      <c r="O7" s="84"/>
      <c r="P7" s="84"/>
      <c r="Q7" s="84"/>
      <c r="R7" s="84"/>
      <c r="S7" s="84"/>
      <c r="T7" s="84"/>
      <c r="U7" s="84"/>
      <c r="W7" s="450">
        <v>41030</v>
      </c>
      <c r="X7" s="452">
        <v>12000</v>
      </c>
      <c r="Y7" s="452">
        <v>18000</v>
      </c>
      <c r="Z7" s="452">
        <v>10000</v>
      </c>
      <c r="AA7" s="452">
        <v>13500</v>
      </c>
      <c r="AB7" s="450">
        <v>41030</v>
      </c>
      <c r="AC7" s="453">
        <f t="shared" si="1"/>
        <v>300</v>
      </c>
      <c r="AD7" s="453">
        <f t="shared" si="1"/>
        <v>450</v>
      </c>
      <c r="AE7" s="453">
        <f t="shared" si="1"/>
        <v>250</v>
      </c>
      <c r="AF7" s="453">
        <f t="shared" si="1"/>
        <v>337.5</v>
      </c>
    </row>
    <row r="8" spans="1:32" ht="14.25">
      <c r="A8" s="85">
        <v>2014</v>
      </c>
      <c r="B8" s="86">
        <v>7500</v>
      </c>
      <c r="C8" s="86">
        <v>7000</v>
      </c>
      <c r="D8" s="86"/>
      <c r="E8" s="86"/>
      <c r="F8" s="86"/>
      <c r="G8" s="86"/>
      <c r="H8" s="86"/>
      <c r="I8" s="86"/>
      <c r="J8" s="86"/>
      <c r="K8" s="86"/>
      <c r="L8" s="86"/>
      <c r="M8" s="86"/>
      <c r="N8" s="86"/>
      <c r="O8" s="84"/>
      <c r="P8" s="84"/>
      <c r="Q8" s="84"/>
      <c r="R8" s="84"/>
      <c r="S8" s="84"/>
      <c r="T8" s="84"/>
      <c r="U8" s="84"/>
      <c r="W8" s="450">
        <v>41061</v>
      </c>
      <c r="X8" s="452">
        <v>12000</v>
      </c>
      <c r="Y8" s="452">
        <v>18000</v>
      </c>
      <c r="Z8" s="452">
        <v>9000</v>
      </c>
      <c r="AA8" s="452">
        <v>12500</v>
      </c>
      <c r="AB8" s="450">
        <v>41061</v>
      </c>
      <c r="AC8" s="453">
        <f aca="true" t="shared" si="2" ref="AC8:AF10">X8/40</f>
        <v>300</v>
      </c>
      <c r="AD8" s="453">
        <f t="shared" si="2"/>
        <v>450</v>
      </c>
      <c r="AE8" s="453">
        <f t="shared" si="2"/>
        <v>225</v>
      </c>
      <c r="AF8" s="453">
        <f t="shared" si="2"/>
        <v>312.5</v>
      </c>
    </row>
    <row r="9" spans="1:61" ht="15" thickBot="1">
      <c r="A9" s="510" t="s">
        <v>293</v>
      </c>
      <c r="B9" s="510" t="s">
        <v>50</v>
      </c>
      <c r="C9" s="510" t="s">
        <v>50</v>
      </c>
      <c r="D9" s="510" t="s">
        <v>50</v>
      </c>
      <c r="E9" s="510" t="s">
        <v>50</v>
      </c>
      <c r="F9" s="510" t="s">
        <v>50</v>
      </c>
      <c r="G9" s="510" t="s">
        <v>50</v>
      </c>
      <c r="H9" s="510" t="s">
        <v>50</v>
      </c>
      <c r="I9" s="510" t="s">
        <v>50</v>
      </c>
      <c r="J9" s="510" t="s">
        <v>50</v>
      </c>
      <c r="K9" s="510" t="s">
        <v>50</v>
      </c>
      <c r="L9" s="510" t="s">
        <v>50</v>
      </c>
      <c r="M9" s="510" t="s">
        <v>50</v>
      </c>
      <c r="N9" s="510" t="s">
        <v>50</v>
      </c>
      <c r="O9" s="63"/>
      <c r="P9" s="63"/>
      <c r="Q9" s="63"/>
      <c r="R9" s="63"/>
      <c r="S9" s="63"/>
      <c r="T9" s="63"/>
      <c r="U9" s="63"/>
      <c r="V9" s="63"/>
      <c r="W9" s="450">
        <v>41091</v>
      </c>
      <c r="X9" s="452">
        <v>12000</v>
      </c>
      <c r="Y9" s="452">
        <v>18000</v>
      </c>
      <c r="Z9" s="452">
        <v>8000</v>
      </c>
      <c r="AA9" s="452">
        <v>12500</v>
      </c>
      <c r="AB9" s="450">
        <v>41091</v>
      </c>
      <c r="AC9" s="453">
        <f t="shared" si="2"/>
        <v>300</v>
      </c>
      <c r="AD9" s="453">
        <f t="shared" si="2"/>
        <v>450</v>
      </c>
      <c r="AE9" s="453">
        <f t="shared" si="2"/>
        <v>200</v>
      </c>
      <c r="AF9" s="453">
        <f t="shared" si="2"/>
        <v>312.5</v>
      </c>
      <c r="AV9" s="15" t="s">
        <v>54</v>
      </c>
      <c r="AW9" s="13">
        <v>9000</v>
      </c>
      <c r="AX9" s="13">
        <v>10000</v>
      </c>
      <c r="AY9" s="13">
        <v>11000</v>
      </c>
      <c r="AZ9" s="12">
        <v>10000</v>
      </c>
      <c r="BA9" s="12">
        <v>10000</v>
      </c>
      <c r="BB9" s="12">
        <v>13000</v>
      </c>
      <c r="BC9" s="12">
        <v>16000</v>
      </c>
      <c r="BD9" s="12">
        <v>16000</v>
      </c>
      <c r="BE9" s="12">
        <v>17000</v>
      </c>
      <c r="BF9" s="12">
        <v>16000</v>
      </c>
      <c r="BG9" s="12">
        <v>15000</v>
      </c>
      <c r="BH9" s="13">
        <v>15000</v>
      </c>
      <c r="BI9" s="14">
        <f>AVERAGE(AW9:BH9)</f>
        <v>13166.666666666666</v>
      </c>
    </row>
    <row r="10" spans="23:32" ht="14.25">
      <c r="W10" s="450">
        <v>41122</v>
      </c>
      <c r="X10" s="452">
        <v>11000</v>
      </c>
      <c r="Y10" s="452">
        <v>18000</v>
      </c>
      <c r="Z10" s="452">
        <v>8000</v>
      </c>
      <c r="AA10" s="452">
        <v>13500</v>
      </c>
      <c r="AB10" s="450">
        <v>41122</v>
      </c>
      <c r="AC10" s="453">
        <f t="shared" si="2"/>
        <v>275</v>
      </c>
      <c r="AD10" s="453">
        <f t="shared" si="2"/>
        <v>450</v>
      </c>
      <c r="AE10" s="453">
        <f t="shared" si="2"/>
        <v>200</v>
      </c>
      <c r="AF10" s="453">
        <f t="shared" si="2"/>
        <v>337.5</v>
      </c>
    </row>
    <row r="11" spans="1:32" ht="14.25" customHeight="1">
      <c r="A11" s="508" t="s">
        <v>288</v>
      </c>
      <c r="B11" s="508"/>
      <c r="C11" s="508"/>
      <c r="D11" s="508"/>
      <c r="E11" s="508"/>
      <c r="F11" s="508"/>
      <c r="G11" s="508"/>
      <c r="H11" s="508"/>
      <c r="I11" s="508"/>
      <c r="J11" s="508"/>
      <c r="K11" s="508"/>
      <c r="L11" s="508"/>
      <c r="M11" s="508"/>
      <c r="N11" s="508"/>
      <c r="W11" s="450">
        <v>41153</v>
      </c>
      <c r="X11" s="452">
        <v>9500</v>
      </c>
      <c r="Y11" s="452">
        <v>15500</v>
      </c>
      <c r="Z11" s="452">
        <v>8250</v>
      </c>
      <c r="AA11" s="452">
        <v>14000</v>
      </c>
      <c r="AB11" s="450">
        <v>41153</v>
      </c>
      <c r="AC11" s="453">
        <f aca="true" t="shared" si="3" ref="AC11:AF12">X11/40</f>
        <v>237.5</v>
      </c>
      <c r="AD11" s="453">
        <f t="shared" si="3"/>
        <v>387.5</v>
      </c>
      <c r="AE11" s="453">
        <f t="shared" si="3"/>
        <v>206.25</v>
      </c>
      <c r="AF11" s="453">
        <f t="shared" si="3"/>
        <v>350</v>
      </c>
    </row>
    <row r="12" spans="1:32" ht="14.25" customHeight="1">
      <c r="A12" s="508" t="s">
        <v>452</v>
      </c>
      <c r="B12" s="509"/>
      <c r="C12" s="509"/>
      <c r="D12" s="509"/>
      <c r="E12" s="509"/>
      <c r="F12" s="509"/>
      <c r="G12" s="509"/>
      <c r="H12" s="509"/>
      <c r="I12" s="509"/>
      <c r="J12" s="509"/>
      <c r="K12" s="509"/>
      <c r="L12" s="509"/>
      <c r="M12" s="509"/>
      <c r="N12" s="509"/>
      <c r="W12" s="450">
        <v>41183</v>
      </c>
      <c r="X12" s="452">
        <v>10000</v>
      </c>
      <c r="Y12" s="452">
        <v>17000</v>
      </c>
      <c r="Z12" s="452">
        <v>8500</v>
      </c>
      <c r="AA12" s="452">
        <v>13500</v>
      </c>
      <c r="AB12" s="450">
        <v>41183</v>
      </c>
      <c r="AC12" s="453">
        <f t="shared" si="3"/>
        <v>250</v>
      </c>
      <c r="AD12" s="453">
        <f t="shared" si="3"/>
        <v>425</v>
      </c>
      <c r="AE12" s="453">
        <f t="shared" si="3"/>
        <v>212.5</v>
      </c>
      <c r="AF12" s="453">
        <f t="shared" si="3"/>
        <v>337.5</v>
      </c>
    </row>
    <row r="13" spans="1:32" ht="14.25" customHeight="1">
      <c r="A13" s="9" t="s">
        <v>37</v>
      </c>
      <c r="B13" s="9" t="s">
        <v>38</v>
      </c>
      <c r="C13" s="9" t="s">
        <v>39</v>
      </c>
      <c r="D13" s="9" t="s">
        <v>40</v>
      </c>
      <c r="E13" s="9" t="s">
        <v>41</v>
      </c>
      <c r="F13" s="9" t="s">
        <v>42</v>
      </c>
      <c r="G13" s="9" t="s">
        <v>43</v>
      </c>
      <c r="H13" s="9" t="s">
        <v>44</v>
      </c>
      <c r="I13" s="9" t="s">
        <v>45</v>
      </c>
      <c r="J13" s="9" t="s">
        <v>46</v>
      </c>
      <c r="K13" s="9" t="s">
        <v>47</v>
      </c>
      <c r="L13" s="9" t="s">
        <v>48</v>
      </c>
      <c r="M13" s="9" t="s">
        <v>49</v>
      </c>
      <c r="N13" s="9" t="s">
        <v>165</v>
      </c>
      <c r="W13" s="450">
        <v>41214</v>
      </c>
      <c r="X13" s="452">
        <v>9500</v>
      </c>
      <c r="Y13" s="452">
        <v>16000</v>
      </c>
      <c r="Z13" s="452">
        <v>8000</v>
      </c>
      <c r="AA13" s="452">
        <v>13500</v>
      </c>
      <c r="AB13" s="450">
        <v>41214</v>
      </c>
      <c r="AC13" s="453">
        <f aca="true" t="shared" si="4" ref="AC13:AF16">X13/40</f>
        <v>237.5</v>
      </c>
      <c r="AD13" s="453">
        <f t="shared" si="4"/>
        <v>400</v>
      </c>
      <c r="AE13" s="453">
        <f t="shared" si="4"/>
        <v>200</v>
      </c>
      <c r="AF13" s="453">
        <f t="shared" si="4"/>
        <v>337.5</v>
      </c>
    </row>
    <row r="14" spans="1:32" ht="14.25">
      <c r="A14" s="88">
        <v>2010</v>
      </c>
      <c r="B14" s="89">
        <v>10500</v>
      </c>
      <c r="C14" s="89">
        <v>12000</v>
      </c>
      <c r="D14" s="89">
        <v>13500</v>
      </c>
      <c r="E14" s="89">
        <v>14500</v>
      </c>
      <c r="F14" s="89">
        <v>15500</v>
      </c>
      <c r="G14" s="89">
        <v>16500</v>
      </c>
      <c r="H14" s="89">
        <v>17500</v>
      </c>
      <c r="I14" s="89">
        <v>18000</v>
      </c>
      <c r="J14" s="89">
        <v>20000</v>
      </c>
      <c r="K14" s="89">
        <v>19500</v>
      </c>
      <c r="L14" s="89">
        <v>18000</v>
      </c>
      <c r="M14" s="89">
        <v>18000</v>
      </c>
      <c r="N14" s="86">
        <f>AVERAGE(B14:M14)</f>
        <v>16125</v>
      </c>
      <c r="W14" s="450">
        <v>41244</v>
      </c>
      <c r="X14" s="452">
        <v>9000</v>
      </c>
      <c r="Y14" s="452">
        <v>15000</v>
      </c>
      <c r="Z14" s="452">
        <v>8000</v>
      </c>
      <c r="AA14" s="452">
        <v>12000</v>
      </c>
      <c r="AB14" s="450">
        <v>41244</v>
      </c>
      <c r="AC14" s="453">
        <f t="shared" si="4"/>
        <v>225</v>
      </c>
      <c r="AD14" s="453">
        <f t="shared" si="4"/>
        <v>375</v>
      </c>
      <c r="AE14" s="453">
        <f t="shared" si="4"/>
        <v>200</v>
      </c>
      <c r="AF14" s="453">
        <f t="shared" si="4"/>
        <v>300</v>
      </c>
    </row>
    <row r="15" spans="1:32" ht="14.25">
      <c r="A15" s="90">
        <v>2011</v>
      </c>
      <c r="B15" s="91">
        <v>18000</v>
      </c>
      <c r="C15" s="91">
        <v>18500</v>
      </c>
      <c r="D15" s="91">
        <v>18500</v>
      </c>
      <c r="E15" s="91">
        <v>19500</v>
      </c>
      <c r="F15" s="91">
        <v>20250</v>
      </c>
      <c r="G15" s="91">
        <v>22000</v>
      </c>
      <c r="H15" s="91">
        <v>20000</v>
      </c>
      <c r="I15" s="91">
        <v>19000</v>
      </c>
      <c r="J15" s="91">
        <v>17500</v>
      </c>
      <c r="K15" s="91">
        <v>18000</v>
      </c>
      <c r="L15" s="91">
        <v>18000</v>
      </c>
      <c r="M15" s="91">
        <v>18500</v>
      </c>
      <c r="N15" s="86">
        <f>AVERAGE(B15:M15)</f>
        <v>18979.166666666668</v>
      </c>
      <c r="T15" s="84"/>
      <c r="U15" s="84"/>
      <c r="W15" s="450">
        <v>41306</v>
      </c>
      <c r="X15" s="452">
        <v>9000</v>
      </c>
      <c r="Y15" s="452">
        <v>15000</v>
      </c>
      <c r="Z15" s="452">
        <v>8000</v>
      </c>
      <c r="AA15" s="452">
        <v>12000</v>
      </c>
      <c r="AB15" s="450">
        <v>41306</v>
      </c>
      <c r="AC15" s="453">
        <f t="shared" si="4"/>
        <v>225</v>
      </c>
      <c r="AD15" s="453">
        <f t="shared" si="4"/>
        <v>375</v>
      </c>
      <c r="AE15" s="453">
        <f t="shared" si="4"/>
        <v>200</v>
      </c>
      <c r="AF15" s="453">
        <f t="shared" si="4"/>
        <v>300</v>
      </c>
    </row>
    <row r="16" spans="1:32" ht="14.25">
      <c r="A16" s="85">
        <v>2012</v>
      </c>
      <c r="B16" s="86">
        <v>19000</v>
      </c>
      <c r="C16" s="86">
        <v>19000</v>
      </c>
      <c r="D16" s="86">
        <v>19000</v>
      </c>
      <c r="E16" s="86">
        <v>18500</v>
      </c>
      <c r="F16" s="86">
        <v>18000</v>
      </c>
      <c r="G16" s="86">
        <v>18000</v>
      </c>
      <c r="H16" s="86">
        <v>18000</v>
      </c>
      <c r="I16" s="86">
        <v>18000</v>
      </c>
      <c r="J16" s="86">
        <v>15500</v>
      </c>
      <c r="K16" s="86">
        <v>17000</v>
      </c>
      <c r="L16" s="86">
        <v>16000</v>
      </c>
      <c r="M16" s="86">
        <v>15000</v>
      </c>
      <c r="N16" s="86">
        <f>AVERAGE(B16:M16)</f>
        <v>17583.333333333332</v>
      </c>
      <c r="T16" s="84"/>
      <c r="U16" s="84"/>
      <c r="W16" s="450">
        <v>41334</v>
      </c>
      <c r="X16" s="452">
        <v>9500</v>
      </c>
      <c r="Y16" s="452">
        <v>14000</v>
      </c>
      <c r="Z16" s="452">
        <v>8000</v>
      </c>
      <c r="AA16" s="452">
        <v>12000</v>
      </c>
      <c r="AB16" s="450">
        <v>41334</v>
      </c>
      <c r="AC16" s="453">
        <f t="shared" si="4"/>
        <v>237.5</v>
      </c>
      <c r="AD16" s="453">
        <f t="shared" si="4"/>
        <v>350</v>
      </c>
      <c r="AE16" s="453">
        <f t="shared" si="4"/>
        <v>200</v>
      </c>
      <c r="AF16" s="453">
        <f t="shared" si="4"/>
        <v>300</v>
      </c>
    </row>
    <row r="17" spans="1:32" ht="14.25">
      <c r="A17" s="85">
        <v>2013</v>
      </c>
      <c r="B17" s="86">
        <v>15000</v>
      </c>
      <c r="C17" s="86">
        <v>15000</v>
      </c>
      <c r="D17" s="86">
        <v>14000</v>
      </c>
      <c r="E17" s="86">
        <v>12500</v>
      </c>
      <c r="F17" s="86">
        <v>12500</v>
      </c>
      <c r="G17" s="86">
        <v>12500</v>
      </c>
      <c r="H17" s="86">
        <v>12500</v>
      </c>
      <c r="I17" s="86">
        <v>12000</v>
      </c>
      <c r="J17" s="86">
        <v>13000</v>
      </c>
      <c r="K17" s="86">
        <v>11750</v>
      </c>
      <c r="L17" s="86">
        <v>10000</v>
      </c>
      <c r="M17" s="86">
        <v>10000</v>
      </c>
      <c r="N17" s="86">
        <f>AVERAGE(B17:M17)</f>
        <v>12562.5</v>
      </c>
      <c r="T17" s="84"/>
      <c r="U17" s="84"/>
      <c r="W17" s="450">
        <v>41365</v>
      </c>
      <c r="X17" s="452">
        <v>8500</v>
      </c>
      <c r="Y17" s="452">
        <v>12500</v>
      </c>
      <c r="Z17" s="452">
        <v>7500</v>
      </c>
      <c r="AA17" s="452">
        <v>12000</v>
      </c>
      <c r="AB17" s="450">
        <v>41365</v>
      </c>
      <c r="AC17" s="453">
        <f aca="true" t="shared" si="5" ref="AC17:AF20">X17/40</f>
        <v>212.5</v>
      </c>
      <c r="AD17" s="453">
        <f t="shared" si="5"/>
        <v>312.5</v>
      </c>
      <c r="AE17" s="453">
        <f t="shared" si="5"/>
        <v>187.5</v>
      </c>
      <c r="AF17" s="453">
        <f t="shared" si="5"/>
        <v>300</v>
      </c>
    </row>
    <row r="18" spans="1:32" ht="14.25">
      <c r="A18" s="85">
        <v>2014</v>
      </c>
      <c r="B18" s="86">
        <v>10000</v>
      </c>
      <c r="C18" s="86">
        <v>9000</v>
      </c>
      <c r="D18" s="86"/>
      <c r="E18" s="86"/>
      <c r="F18" s="86"/>
      <c r="G18" s="86"/>
      <c r="H18" s="86"/>
      <c r="I18" s="86"/>
      <c r="J18" s="86"/>
      <c r="K18" s="86"/>
      <c r="L18" s="86"/>
      <c r="M18" s="86"/>
      <c r="N18" s="86"/>
      <c r="Q18" s="410"/>
      <c r="T18" s="84"/>
      <c r="U18" s="84"/>
      <c r="W18" s="450">
        <v>41395</v>
      </c>
      <c r="X18" s="452">
        <v>8500</v>
      </c>
      <c r="Y18" s="452">
        <v>12500</v>
      </c>
      <c r="Z18" s="452">
        <v>7500</v>
      </c>
      <c r="AA18" s="452">
        <v>12000</v>
      </c>
      <c r="AB18" s="450">
        <v>41395</v>
      </c>
      <c r="AC18" s="453">
        <f t="shared" si="5"/>
        <v>212.5</v>
      </c>
      <c r="AD18" s="453">
        <f t="shared" si="5"/>
        <v>312.5</v>
      </c>
      <c r="AE18" s="453">
        <f t="shared" si="5"/>
        <v>187.5</v>
      </c>
      <c r="AF18" s="453">
        <f t="shared" si="5"/>
        <v>300</v>
      </c>
    </row>
    <row r="19" spans="1:32" s="60" customFormat="1" ht="14.25" customHeight="1">
      <c r="A19" s="510" t="s">
        <v>293</v>
      </c>
      <c r="B19" s="510" t="s">
        <v>50</v>
      </c>
      <c r="C19" s="510" t="s">
        <v>50</v>
      </c>
      <c r="D19" s="510" t="s">
        <v>50</v>
      </c>
      <c r="E19" s="510" t="s">
        <v>50</v>
      </c>
      <c r="F19" s="510" t="s">
        <v>50</v>
      </c>
      <c r="G19" s="510" t="s">
        <v>50</v>
      </c>
      <c r="H19" s="510" t="s">
        <v>50</v>
      </c>
      <c r="I19" s="510" t="s">
        <v>50</v>
      </c>
      <c r="J19" s="510" t="s">
        <v>50</v>
      </c>
      <c r="K19" s="510" t="s">
        <v>50</v>
      </c>
      <c r="L19" s="510" t="s">
        <v>50</v>
      </c>
      <c r="M19" s="510" t="s">
        <v>50</v>
      </c>
      <c r="N19" s="510" t="s">
        <v>50</v>
      </c>
      <c r="T19" s="87"/>
      <c r="U19" s="87"/>
      <c r="W19" s="450">
        <v>41426</v>
      </c>
      <c r="X19" s="452">
        <v>8500</v>
      </c>
      <c r="Y19" s="452">
        <v>12500</v>
      </c>
      <c r="Z19" s="452">
        <v>7000</v>
      </c>
      <c r="AA19" s="452">
        <v>12000</v>
      </c>
      <c r="AB19" s="450">
        <v>41426</v>
      </c>
      <c r="AC19" s="453">
        <f t="shared" si="5"/>
        <v>212.5</v>
      </c>
      <c r="AD19" s="453">
        <f t="shared" si="5"/>
        <v>312.5</v>
      </c>
      <c r="AE19" s="453">
        <f t="shared" si="5"/>
        <v>175</v>
      </c>
      <c r="AF19" s="453">
        <f t="shared" si="5"/>
        <v>300</v>
      </c>
    </row>
    <row r="20" spans="1:33" ht="14.25">
      <c r="A20" s="510"/>
      <c r="B20" s="510"/>
      <c r="C20" s="510"/>
      <c r="D20" s="510"/>
      <c r="E20" s="510"/>
      <c r="F20" s="510"/>
      <c r="G20" s="510"/>
      <c r="H20" s="510"/>
      <c r="I20" s="510"/>
      <c r="J20" s="510"/>
      <c r="K20" s="510"/>
      <c r="L20" s="510"/>
      <c r="M20" s="510"/>
      <c r="N20" s="510"/>
      <c r="W20" s="450">
        <v>41456</v>
      </c>
      <c r="X20" s="452">
        <v>8500</v>
      </c>
      <c r="Y20" s="452">
        <v>12500</v>
      </c>
      <c r="Z20" s="452">
        <v>7000</v>
      </c>
      <c r="AA20" s="452">
        <v>11000</v>
      </c>
      <c r="AB20" s="450">
        <v>41456</v>
      </c>
      <c r="AC20" s="453">
        <f t="shared" si="5"/>
        <v>212.5</v>
      </c>
      <c r="AD20" s="453">
        <f t="shared" si="5"/>
        <v>312.5</v>
      </c>
      <c r="AE20" s="453">
        <f t="shared" si="5"/>
        <v>175</v>
      </c>
      <c r="AF20" s="453">
        <f t="shared" si="5"/>
        <v>275</v>
      </c>
      <c r="AG20" s="60"/>
    </row>
    <row r="21" spans="1:32" ht="14.25" customHeight="1">
      <c r="A21" s="508" t="s">
        <v>289</v>
      </c>
      <c r="B21" s="508"/>
      <c r="C21" s="508"/>
      <c r="D21" s="508"/>
      <c r="E21" s="508"/>
      <c r="F21" s="508"/>
      <c r="G21" s="508"/>
      <c r="H21" s="508"/>
      <c r="I21" s="508"/>
      <c r="J21" s="508"/>
      <c r="K21" s="508"/>
      <c r="L21" s="508"/>
      <c r="M21" s="508"/>
      <c r="N21" s="508"/>
      <c r="W21" s="450">
        <v>41487</v>
      </c>
      <c r="X21" s="452">
        <v>8500</v>
      </c>
      <c r="Y21" s="452">
        <v>12000</v>
      </c>
      <c r="Z21" s="452">
        <v>6500</v>
      </c>
      <c r="AA21" s="452">
        <v>10500</v>
      </c>
      <c r="AB21" s="450">
        <v>41487</v>
      </c>
      <c r="AC21" s="453">
        <f aca="true" t="shared" si="6" ref="AC21:AF22">X21/40</f>
        <v>212.5</v>
      </c>
      <c r="AD21" s="453">
        <f t="shared" si="6"/>
        <v>300</v>
      </c>
      <c r="AE21" s="453">
        <f t="shared" si="6"/>
        <v>162.5</v>
      </c>
      <c r="AF21" s="453">
        <f t="shared" si="6"/>
        <v>262.5</v>
      </c>
    </row>
    <row r="22" spans="1:32" ht="14.25" customHeight="1">
      <c r="A22" s="508" t="s">
        <v>452</v>
      </c>
      <c r="B22" s="509"/>
      <c r="C22" s="509"/>
      <c r="D22" s="509"/>
      <c r="E22" s="509"/>
      <c r="F22" s="509"/>
      <c r="G22" s="509"/>
      <c r="H22" s="509"/>
      <c r="I22" s="509"/>
      <c r="J22" s="509"/>
      <c r="K22" s="509"/>
      <c r="L22" s="509"/>
      <c r="M22" s="509"/>
      <c r="N22" s="509"/>
      <c r="W22" s="450">
        <v>41518</v>
      </c>
      <c r="X22" s="452">
        <v>8500</v>
      </c>
      <c r="Y22" s="452">
        <v>13000</v>
      </c>
      <c r="Z22" s="452">
        <v>7500</v>
      </c>
      <c r="AA22" s="452">
        <v>12500</v>
      </c>
      <c r="AB22" s="450">
        <v>41518</v>
      </c>
      <c r="AC22" s="453">
        <f t="shared" si="6"/>
        <v>212.5</v>
      </c>
      <c r="AD22" s="453">
        <f t="shared" si="6"/>
        <v>325</v>
      </c>
      <c r="AE22" s="453">
        <f t="shared" si="6"/>
        <v>187.5</v>
      </c>
      <c r="AF22" s="453">
        <f t="shared" si="6"/>
        <v>312.5</v>
      </c>
    </row>
    <row r="23" spans="1:32" ht="14.25" customHeight="1">
      <c r="A23" s="9" t="s">
        <v>37</v>
      </c>
      <c r="B23" s="9" t="s">
        <v>38</v>
      </c>
      <c r="C23" s="9" t="s">
        <v>39</v>
      </c>
      <c r="D23" s="9" t="s">
        <v>40</v>
      </c>
      <c r="E23" s="9" t="s">
        <v>41</v>
      </c>
      <c r="F23" s="9" t="s">
        <v>42</v>
      </c>
      <c r="G23" s="9" t="s">
        <v>43</v>
      </c>
      <c r="H23" s="9" t="s">
        <v>44</v>
      </c>
      <c r="I23" s="9" t="s">
        <v>45</v>
      </c>
      <c r="J23" s="9" t="s">
        <v>46</v>
      </c>
      <c r="K23" s="9" t="s">
        <v>47</v>
      </c>
      <c r="L23" s="9" t="s">
        <v>48</v>
      </c>
      <c r="M23" s="9" t="s">
        <v>49</v>
      </c>
      <c r="N23" s="9" t="s">
        <v>165</v>
      </c>
      <c r="W23" s="450">
        <v>41548</v>
      </c>
      <c r="X23" s="452">
        <v>8500</v>
      </c>
      <c r="Y23" s="452">
        <v>11750</v>
      </c>
      <c r="Z23" s="452">
        <v>6500</v>
      </c>
      <c r="AA23" s="452">
        <v>10000</v>
      </c>
      <c r="AB23" s="450">
        <v>41548</v>
      </c>
      <c r="AC23" s="453">
        <f aca="true" t="shared" si="7" ref="AC23:AF25">X23/40</f>
        <v>212.5</v>
      </c>
      <c r="AD23" s="453">
        <f t="shared" si="7"/>
        <v>293.75</v>
      </c>
      <c r="AE23" s="453">
        <f t="shared" si="7"/>
        <v>162.5</v>
      </c>
      <c r="AF23" s="453">
        <f t="shared" si="7"/>
        <v>250</v>
      </c>
    </row>
    <row r="24" spans="1:32" ht="14.25">
      <c r="A24" s="85">
        <v>2010</v>
      </c>
      <c r="B24" s="86">
        <v>6750</v>
      </c>
      <c r="C24" s="86">
        <v>7250</v>
      </c>
      <c r="D24" s="86">
        <v>7750</v>
      </c>
      <c r="E24" s="86">
        <v>9000</v>
      </c>
      <c r="F24" s="86">
        <v>10750</v>
      </c>
      <c r="G24" s="86">
        <v>11000</v>
      </c>
      <c r="H24" s="86">
        <v>12000</v>
      </c>
      <c r="I24" s="86">
        <v>12500</v>
      </c>
      <c r="J24" s="86">
        <v>12500</v>
      </c>
      <c r="K24" s="86">
        <v>13000</v>
      </c>
      <c r="L24" s="86">
        <v>13000</v>
      </c>
      <c r="M24" s="86">
        <v>13500</v>
      </c>
      <c r="N24" s="86">
        <f>AVERAGE(B24:M24)</f>
        <v>10750</v>
      </c>
      <c r="T24" s="243"/>
      <c r="U24" s="243"/>
      <c r="V24" s="243"/>
      <c r="W24" s="450">
        <v>41579</v>
      </c>
      <c r="X24" s="452">
        <v>8000</v>
      </c>
      <c r="Y24" s="452">
        <v>10000</v>
      </c>
      <c r="Z24" s="452">
        <v>6500</v>
      </c>
      <c r="AA24" s="452">
        <v>8500</v>
      </c>
      <c r="AB24" s="450">
        <v>41579</v>
      </c>
      <c r="AC24" s="453">
        <f t="shared" si="7"/>
        <v>200</v>
      </c>
      <c r="AD24" s="453">
        <f t="shared" si="7"/>
        <v>250</v>
      </c>
      <c r="AE24" s="453">
        <f t="shared" si="7"/>
        <v>162.5</v>
      </c>
      <c r="AF24" s="453">
        <f t="shared" si="7"/>
        <v>212.5</v>
      </c>
    </row>
    <row r="25" spans="1:32" ht="14.25">
      <c r="A25" s="85">
        <v>2011</v>
      </c>
      <c r="B25" s="86">
        <v>13500</v>
      </c>
      <c r="C25" s="86">
        <v>13500</v>
      </c>
      <c r="D25" s="86">
        <v>13500</v>
      </c>
      <c r="E25" s="86">
        <v>14250</v>
      </c>
      <c r="F25" s="86">
        <v>13000</v>
      </c>
      <c r="G25" s="86">
        <v>12500</v>
      </c>
      <c r="H25" s="86">
        <v>11000</v>
      </c>
      <c r="I25" s="86">
        <v>10000</v>
      </c>
      <c r="J25" s="86">
        <v>9500</v>
      </c>
      <c r="K25" s="86">
        <v>9500</v>
      </c>
      <c r="L25" s="86">
        <v>9500</v>
      </c>
      <c r="M25" s="86">
        <v>10000</v>
      </c>
      <c r="N25" s="86">
        <f>AVERAGE(B25:M25)</f>
        <v>11645.833333333334</v>
      </c>
      <c r="T25" s="243"/>
      <c r="U25" s="243"/>
      <c r="V25" s="243"/>
      <c r="W25" s="450">
        <v>41609</v>
      </c>
      <c r="X25" s="452">
        <v>8000</v>
      </c>
      <c r="Y25" s="452">
        <v>10000</v>
      </c>
      <c r="Z25" s="452">
        <v>6500</v>
      </c>
      <c r="AA25" s="452">
        <v>8500</v>
      </c>
      <c r="AB25" s="450">
        <v>41609</v>
      </c>
      <c r="AC25" s="453">
        <f t="shared" si="7"/>
        <v>200</v>
      </c>
      <c r="AD25" s="453">
        <f t="shared" si="7"/>
        <v>250</v>
      </c>
      <c r="AE25" s="453">
        <f t="shared" si="7"/>
        <v>162.5</v>
      </c>
      <c r="AF25" s="453">
        <f t="shared" si="7"/>
        <v>212.5</v>
      </c>
    </row>
    <row r="26" spans="1:32" ht="14.25">
      <c r="A26" s="85">
        <v>2012</v>
      </c>
      <c r="B26" s="86">
        <v>10000</v>
      </c>
      <c r="C26" s="86">
        <v>11500</v>
      </c>
      <c r="D26" s="86">
        <v>11000</v>
      </c>
      <c r="E26" s="86">
        <v>11000</v>
      </c>
      <c r="F26" s="86">
        <v>10000</v>
      </c>
      <c r="G26" s="86">
        <v>9000</v>
      </c>
      <c r="H26" s="86">
        <v>8000</v>
      </c>
      <c r="I26" s="86">
        <v>8000</v>
      </c>
      <c r="J26" s="86">
        <v>8250</v>
      </c>
      <c r="K26" s="86">
        <v>8500</v>
      </c>
      <c r="L26" s="86">
        <v>8000</v>
      </c>
      <c r="M26" s="86">
        <v>8000</v>
      </c>
      <c r="N26" s="86">
        <f>AVERAGE(B26:M26)</f>
        <v>9270.833333333334</v>
      </c>
      <c r="T26" s="243"/>
      <c r="U26" s="243"/>
      <c r="V26" s="391"/>
      <c r="W26" s="450">
        <v>41671</v>
      </c>
      <c r="X26" s="452">
        <v>7000</v>
      </c>
      <c r="Y26" s="452">
        <v>9000</v>
      </c>
      <c r="Z26" s="452">
        <v>6500</v>
      </c>
      <c r="AA26" s="452">
        <v>8500</v>
      </c>
      <c r="AB26" s="450">
        <v>41671</v>
      </c>
      <c r="AC26" s="453">
        <f>X26/40</f>
        <v>175</v>
      </c>
      <c r="AD26" s="453">
        <f>Y26/40</f>
        <v>225</v>
      </c>
      <c r="AE26" s="453">
        <f>Z26/40</f>
        <v>162.5</v>
      </c>
      <c r="AF26" s="453">
        <f>AA26/40</f>
        <v>212.5</v>
      </c>
    </row>
    <row r="27" spans="1:28" ht="12.75">
      <c r="A27" s="85">
        <v>2013</v>
      </c>
      <c r="B27" s="86">
        <v>8000</v>
      </c>
      <c r="C27" s="86">
        <v>8000</v>
      </c>
      <c r="D27" s="86">
        <v>8000</v>
      </c>
      <c r="E27" s="86">
        <v>7500</v>
      </c>
      <c r="F27" s="86">
        <v>7500</v>
      </c>
      <c r="G27" s="86">
        <v>7000</v>
      </c>
      <c r="H27" s="86">
        <v>7000</v>
      </c>
      <c r="I27" s="86">
        <v>6500</v>
      </c>
      <c r="J27" s="86">
        <v>7500</v>
      </c>
      <c r="K27" s="86">
        <v>6500</v>
      </c>
      <c r="L27" s="86">
        <v>6500</v>
      </c>
      <c r="M27" s="86">
        <v>6500</v>
      </c>
      <c r="N27" s="86">
        <f>AVERAGE(B27:M27)</f>
        <v>7208.333333333333</v>
      </c>
      <c r="T27" s="243"/>
      <c r="U27" s="243"/>
      <c r="V27" s="396"/>
      <c r="W27" s="396"/>
      <c r="X27" s="396"/>
      <c r="Y27" s="396"/>
      <c r="Z27" s="396"/>
      <c r="AA27" s="396"/>
      <c r="AB27" s="396"/>
    </row>
    <row r="28" spans="1:28" ht="12.75">
      <c r="A28" s="85">
        <v>2014</v>
      </c>
      <c r="B28" s="86">
        <v>6500</v>
      </c>
      <c r="C28" s="86">
        <v>6500</v>
      </c>
      <c r="D28" s="86"/>
      <c r="E28" s="86"/>
      <c r="F28" s="86"/>
      <c r="G28" s="86"/>
      <c r="H28" s="86"/>
      <c r="I28" s="86"/>
      <c r="J28" s="86"/>
      <c r="K28" s="86"/>
      <c r="L28" s="86"/>
      <c r="M28" s="86"/>
      <c r="N28" s="86"/>
      <c r="T28" s="243"/>
      <c r="U28" s="243"/>
      <c r="V28" s="396"/>
      <c r="W28" s="396"/>
      <c r="X28" s="444"/>
      <c r="Y28" s="410"/>
      <c r="Z28" s="396"/>
      <c r="AA28" s="396"/>
      <c r="AB28" s="396"/>
    </row>
    <row r="29" spans="1:32" s="60" customFormat="1" ht="12.75" customHeight="1">
      <c r="A29" s="510" t="s">
        <v>293</v>
      </c>
      <c r="B29" s="510" t="s">
        <v>50</v>
      </c>
      <c r="C29" s="510" t="s">
        <v>50</v>
      </c>
      <c r="D29" s="510" t="s">
        <v>50</v>
      </c>
      <c r="E29" s="510" t="s">
        <v>50</v>
      </c>
      <c r="F29" s="510" t="s">
        <v>50</v>
      </c>
      <c r="G29" s="510" t="s">
        <v>50</v>
      </c>
      <c r="H29" s="510" t="s">
        <v>50</v>
      </c>
      <c r="I29" s="510" t="s">
        <v>50</v>
      </c>
      <c r="J29" s="510" t="s">
        <v>50</v>
      </c>
      <c r="K29" s="510" t="s">
        <v>50</v>
      </c>
      <c r="L29" s="510" t="s">
        <v>50</v>
      </c>
      <c r="M29" s="510" t="s">
        <v>50</v>
      </c>
      <c r="N29" s="510" t="s">
        <v>50</v>
      </c>
      <c r="T29" s="243"/>
      <c r="U29" s="243"/>
      <c r="V29" s="396"/>
      <c r="W29" s="444"/>
      <c r="X29" s="444"/>
      <c r="Y29" s="410"/>
      <c r="Z29" s="396"/>
      <c r="AA29" s="396"/>
      <c r="AB29" s="396"/>
      <c r="AC29" s="11"/>
      <c r="AD29" s="11"/>
      <c r="AE29" s="11"/>
      <c r="AF29" s="11"/>
    </row>
    <row r="30" spans="22:28" ht="12.75">
      <c r="V30" s="396"/>
      <c r="W30" s="444"/>
      <c r="X30" s="444"/>
      <c r="Y30" s="410"/>
      <c r="Z30" s="396"/>
      <c r="AA30" s="396"/>
      <c r="AB30" s="396"/>
    </row>
    <row r="31" spans="1:28" ht="12.75" customHeight="1">
      <c r="A31" s="508" t="s">
        <v>290</v>
      </c>
      <c r="B31" s="508"/>
      <c r="C31" s="508"/>
      <c r="D31" s="508"/>
      <c r="E31" s="508"/>
      <c r="F31" s="508"/>
      <c r="G31" s="508"/>
      <c r="H31" s="508"/>
      <c r="I31" s="508"/>
      <c r="J31" s="508"/>
      <c r="K31" s="508"/>
      <c r="L31" s="508"/>
      <c r="M31" s="508"/>
      <c r="N31" s="508"/>
      <c r="V31" s="396"/>
      <c r="W31" s="444"/>
      <c r="X31" s="444"/>
      <c r="Y31" s="410"/>
      <c r="Z31" s="396"/>
      <c r="AA31" s="396"/>
      <c r="AB31" s="396"/>
    </row>
    <row r="32" spans="1:28" ht="12.75" customHeight="1">
      <c r="A32" s="508" t="s">
        <v>452</v>
      </c>
      <c r="B32" s="509"/>
      <c r="C32" s="509"/>
      <c r="D32" s="509"/>
      <c r="E32" s="509"/>
      <c r="F32" s="509"/>
      <c r="G32" s="509"/>
      <c r="H32" s="509"/>
      <c r="I32" s="509"/>
      <c r="J32" s="509"/>
      <c r="K32" s="509"/>
      <c r="L32" s="509"/>
      <c r="M32" s="509"/>
      <c r="N32" s="509"/>
      <c r="V32" s="396"/>
      <c r="W32" s="396"/>
      <c r="X32" s="396"/>
      <c r="Y32" s="396"/>
      <c r="Z32" s="396"/>
      <c r="AA32" s="396"/>
      <c r="AB32" s="396"/>
    </row>
    <row r="33" spans="1:28" ht="12.75" customHeight="1">
      <c r="A33" s="9" t="s">
        <v>37</v>
      </c>
      <c r="B33" s="9" t="s">
        <v>38</v>
      </c>
      <c r="C33" s="9" t="s">
        <v>39</v>
      </c>
      <c r="D33" s="9" t="s">
        <v>40</v>
      </c>
      <c r="E33" s="9" t="s">
        <v>41</v>
      </c>
      <c r="F33" s="9" t="s">
        <v>42</v>
      </c>
      <c r="G33" s="9" t="s">
        <v>43</v>
      </c>
      <c r="H33" s="9" t="s">
        <v>44</v>
      </c>
      <c r="I33" s="9" t="s">
        <v>45</v>
      </c>
      <c r="J33" s="9" t="s">
        <v>46</v>
      </c>
      <c r="K33" s="9" t="s">
        <v>47</v>
      </c>
      <c r="L33" s="9" t="s">
        <v>48</v>
      </c>
      <c r="M33" s="9" t="s">
        <v>49</v>
      </c>
      <c r="N33" s="9" t="s">
        <v>165</v>
      </c>
      <c r="V33" s="396"/>
      <c r="W33" s="396"/>
      <c r="X33" s="396"/>
      <c r="Y33" s="396"/>
      <c r="Z33" s="396"/>
      <c r="AA33" s="396"/>
      <c r="AB33" s="396"/>
    </row>
    <row r="34" spans="1:28" ht="12.75">
      <c r="A34" s="85">
        <v>2010</v>
      </c>
      <c r="B34" s="86">
        <v>8500</v>
      </c>
      <c r="C34" s="86">
        <v>9750</v>
      </c>
      <c r="D34" s="86">
        <v>11000</v>
      </c>
      <c r="E34" s="86">
        <v>11500</v>
      </c>
      <c r="F34" s="86">
        <v>11500</v>
      </c>
      <c r="G34" s="86">
        <v>15500</v>
      </c>
      <c r="H34" s="86">
        <v>17000</v>
      </c>
      <c r="I34" s="86">
        <v>16000</v>
      </c>
      <c r="J34" s="86">
        <v>16000</v>
      </c>
      <c r="K34" s="86">
        <v>15000</v>
      </c>
      <c r="L34" s="86">
        <v>15000</v>
      </c>
      <c r="M34" s="86">
        <v>15500</v>
      </c>
      <c r="N34" s="86">
        <f>AVERAGE(B34:M34)</f>
        <v>13520.833333333334</v>
      </c>
      <c r="V34" s="396"/>
      <c r="W34" s="396"/>
      <c r="X34" s="396"/>
      <c r="Y34" s="396"/>
      <c r="Z34" s="396"/>
      <c r="AA34" s="396"/>
      <c r="AB34" s="396"/>
    </row>
    <row r="35" spans="1:28" ht="12.75">
      <c r="A35" s="85">
        <v>2011</v>
      </c>
      <c r="B35" s="86">
        <v>15500</v>
      </c>
      <c r="C35" s="86">
        <v>15500</v>
      </c>
      <c r="D35" s="86">
        <v>15500</v>
      </c>
      <c r="E35" s="86">
        <v>16750</v>
      </c>
      <c r="F35" s="86">
        <v>16750</v>
      </c>
      <c r="G35" s="86">
        <v>17000</v>
      </c>
      <c r="H35" s="86">
        <v>16000</v>
      </c>
      <c r="I35" s="86">
        <v>14000</v>
      </c>
      <c r="J35" s="86">
        <v>12500</v>
      </c>
      <c r="K35" s="86">
        <v>12500</v>
      </c>
      <c r="L35" s="86">
        <v>12500</v>
      </c>
      <c r="M35" s="86">
        <v>12500</v>
      </c>
      <c r="N35" s="86">
        <f>AVERAGE(B35:M35)</f>
        <v>14750</v>
      </c>
      <c r="T35" s="61"/>
      <c r="U35" s="61"/>
      <c r="V35" s="396"/>
      <c r="W35" s="396"/>
      <c r="X35" s="396"/>
      <c r="Y35" s="396"/>
      <c r="Z35" s="396"/>
      <c r="AA35" s="396"/>
      <c r="AB35" s="396"/>
    </row>
    <row r="36" spans="1:28" ht="12.75">
      <c r="A36" s="85">
        <v>2012</v>
      </c>
      <c r="B36" s="86">
        <v>12500</v>
      </c>
      <c r="C36" s="86">
        <v>13500</v>
      </c>
      <c r="D36" s="86">
        <v>13500</v>
      </c>
      <c r="E36" s="86">
        <v>13500</v>
      </c>
      <c r="F36" s="86">
        <v>13500</v>
      </c>
      <c r="G36" s="86">
        <v>12500</v>
      </c>
      <c r="H36" s="86">
        <v>12500</v>
      </c>
      <c r="I36" s="86">
        <v>13500</v>
      </c>
      <c r="J36" s="86">
        <v>14000</v>
      </c>
      <c r="K36" s="86">
        <v>13500</v>
      </c>
      <c r="L36" s="86">
        <v>13500</v>
      </c>
      <c r="M36" s="86">
        <v>12000</v>
      </c>
      <c r="N36" s="86">
        <f>AVERAGE(B36:M36)</f>
        <v>13166.666666666666</v>
      </c>
      <c r="T36" s="84"/>
      <c r="U36" s="84"/>
      <c r="V36" s="396"/>
      <c r="W36" s="396"/>
      <c r="X36" s="396"/>
      <c r="Y36" s="396"/>
      <c r="Z36" s="396"/>
      <c r="AA36" s="396"/>
      <c r="AB36" s="396"/>
    </row>
    <row r="37" spans="1:21" ht="12.75">
      <c r="A37" s="85">
        <v>2013</v>
      </c>
      <c r="B37" s="86">
        <v>12500</v>
      </c>
      <c r="C37" s="86">
        <v>12000</v>
      </c>
      <c r="D37" s="86">
        <v>12000</v>
      </c>
      <c r="E37" s="86">
        <v>12000</v>
      </c>
      <c r="F37" s="86">
        <v>12000</v>
      </c>
      <c r="G37" s="86">
        <v>12000</v>
      </c>
      <c r="H37" s="86">
        <v>11000</v>
      </c>
      <c r="I37" s="86">
        <v>10500</v>
      </c>
      <c r="J37" s="86">
        <v>12500</v>
      </c>
      <c r="K37" s="86">
        <v>10000</v>
      </c>
      <c r="L37" s="86">
        <v>8500</v>
      </c>
      <c r="M37" s="86">
        <v>8500</v>
      </c>
      <c r="N37" s="86">
        <f>AVERAGE(B37:M37)</f>
        <v>11125</v>
      </c>
      <c r="T37" s="84"/>
      <c r="U37" s="84"/>
    </row>
    <row r="38" spans="1:21" ht="12.75">
      <c r="A38" s="85">
        <v>2014</v>
      </c>
      <c r="B38" s="86">
        <v>8500</v>
      </c>
      <c r="C38" s="86">
        <v>8500</v>
      </c>
      <c r="D38" s="86"/>
      <c r="E38" s="86"/>
      <c r="F38" s="86"/>
      <c r="G38" s="86"/>
      <c r="H38" s="86"/>
      <c r="I38" s="86"/>
      <c r="J38" s="86"/>
      <c r="K38" s="86"/>
      <c r="L38" s="86"/>
      <c r="M38" s="86"/>
      <c r="N38" s="86"/>
      <c r="T38" s="84"/>
      <c r="U38" s="84"/>
    </row>
    <row r="39" spans="1:32" s="60" customFormat="1" ht="12.75" customHeight="1">
      <c r="A39" s="510" t="s">
        <v>293</v>
      </c>
      <c r="B39" s="510" t="s">
        <v>50</v>
      </c>
      <c r="C39" s="510" t="s">
        <v>50</v>
      </c>
      <c r="D39" s="510" t="s">
        <v>50</v>
      </c>
      <c r="E39" s="510" t="s">
        <v>50</v>
      </c>
      <c r="F39" s="510" t="s">
        <v>50</v>
      </c>
      <c r="G39" s="510" t="s">
        <v>50</v>
      </c>
      <c r="H39" s="510" t="s">
        <v>50</v>
      </c>
      <c r="I39" s="510" t="s">
        <v>50</v>
      </c>
      <c r="J39" s="510" t="s">
        <v>50</v>
      </c>
      <c r="K39" s="510" t="s">
        <v>50</v>
      </c>
      <c r="L39" s="510" t="s">
        <v>50</v>
      </c>
      <c r="M39" s="510" t="s">
        <v>50</v>
      </c>
      <c r="N39" s="510" t="s">
        <v>50</v>
      </c>
      <c r="T39" s="87"/>
      <c r="U39" s="87"/>
      <c r="W39" s="11"/>
      <c r="X39" s="11"/>
      <c r="Y39" s="11"/>
      <c r="Z39" s="11"/>
      <c r="AA39" s="11"/>
      <c r="AB39" s="11"/>
      <c r="AC39" s="11"/>
      <c r="AD39" s="11"/>
      <c r="AE39" s="11"/>
      <c r="AF39" s="11"/>
    </row>
    <row r="42" ht="12.75" customHeight="1"/>
  </sheetData>
  <sheetProtection/>
  <mergeCells count="13">
    <mergeCell ref="A39:N39"/>
    <mergeCell ref="A12:N12"/>
    <mergeCell ref="A11:N11"/>
    <mergeCell ref="A9:N9"/>
    <mergeCell ref="A20:N20"/>
    <mergeCell ref="A19:N19"/>
    <mergeCell ref="A1:N1"/>
    <mergeCell ref="A2:N2"/>
    <mergeCell ref="A31:N31"/>
    <mergeCell ref="A32:N32"/>
    <mergeCell ref="A21:N21"/>
    <mergeCell ref="A22:N22"/>
    <mergeCell ref="A29:N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 N27 N37 N4:N7 N14:N16 N24:N26 N34:N36"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D1" sqref="D1"/>
    </sheetView>
  </sheetViews>
  <sheetFormatPr defaultColWidth="11.00390625" defaultRowHeight="14.25"/>
  <sheetData>
    <row r="19" spans="1:21" s="95" customFormat="1" ht="18.75" customHeight="1">
      <c r="A19" s="168"/>
      <c r="B19" s="169"/>
      <c r="C19" s="169"/>
      <c r="D19" s="169"/>
      <c r="E19" s="169"/>
      <c r="F19" s="169"/>
      <c r="G19" s="169"/>
      <c r="H19" s="169"/>
      <c r="I19" s="169"/>
      <c r="J19" s="169"/>
      <c r="K19" s="169"/>
      <c r="L19" s="169"/>
      <c r="M19" s="169"/>
      <c r="N19" s="169"/>
      <c r="T19" s="96"/>
      <c r="U19" s="96"/>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5"/>
  <sheetViews>
    <sheetView zoomScalePageLayoutView="0" workbookViewId="0" topLeftCell="A1">
      <selection activeCell="A1" sqref="A1:Q1"/>
    </sheetView>
  </sheetViews>
  <sheetFormatPr defaultColWidth="11.00390625" defaultRowHeight="14.25"/>
  <cols>
    <col min="1" max="1" width="9.50390625" style="11" bestFit="1" customWidth="1"/>
    <col min="2" max="2" width="4.125" style="11" bestFit="1" customWidth="1"/>
    <col min="3" max="11" width="7.625" style="11" customWidth="1"/>
    <col min="12" max="12" width="7.625" style="109" bestFit="1" customWidth="1"/>
    <col min="13" max="13" width="7.625" style="11" bestFit="1" customWidth="1"/>
    <col min="14" max="14" width="7.625" style="109" bestFit="1" customWidth="1"/>
    <col min="15" max="18" width="7.625" style="11" bestFit="1" customWidth="1"/>
    <col min="19" max="19" width="7.875" style="11" bestFit="1" customWidth="1"/>
    <col min="20" max="38" width="7.625" style="11" bestFit="1" customWidth="1"/>
    <col min="39" max="40" width="6.625" style="11" bestFit="1" customWidth="1"/>
    <col min="41" max="41" width="5.375" style="11" bestFit="1" customWidth="1"/>
    <col min="42" max="43" width="6.625" style="11" bestFit="1" customWidth="1"/>
    <col min="44" max="44" width="5.375" style="11" bestFit="1" customWidth="1"/>
    <col min="45" max="46" width="6.625" style="11" bestFit="1" customWidth="1"/>
    <col min="47" max="47" width="5.375" style="11" bestFit="1" customWidth="1"/>
    <col min="48" max="16384" width="11.00390625" style="11" customWidth="1"/>
  </cols>
  <sheetData>
    <row r="1" spans="1:43" s="58" customFormat="1" ht="12.75">
      <c r="A1" s="518" t="s">
        <v>349</v>
      </c>
      <c r="B1" s="518"/>
      <c r="C1" s="518"/>
      <c r="D1" s="518"/>
      <c r="E1" s="518"/>
      <c r="F1" s="518"/>
      <c r="G1" s="518"/>
      <c r="H1" s="518"/>
      <c r="I1" s="518"/>
      <c r="J1" s="518"/>
      <c r="K1" s="518"/>
      <c r="L1" s="518"/>
      <c r="M1" s="518"/>
      <c r="N1" s="518"/>
      <c r="O1" s="518"/>
      <c r="P1" s="518"/>
      <c r="Q1" s="518"/>
      <c r="S1" s="518" t="s">
        <v>350</v>
      </c>
      <c r="T1" s="518"/>
      <c r="U1" s="518"/>
      <c r="V1" s="518"/>
      <c r="W1" s="518"/>
      <c r="X1" s="518"/>
      <c r="Y1" s="518"/>
      <c r="Z1" s="518"/>
      <c r="AA1" s="518"/>
      <c r="AB1" s="518"/>
      <c r="AC1" s="518"/>
      <c r="AD1" s="518"/>
      <c r="AE1" s="121"/>
      <c r="AF1" s="121"/>
      <c r="AG1" s="121"/>
      <c r="AH1" s="121"/>
      <c r="AI1" s="121"/>
      <c r="AQ1" s="444"/>
    </row>
    <row r="2" spans="1:49" ht="12.75">
      <c r="A2" s="521" t="s">
        <v>123</v>
      </c>
      <c r="B2" s="519" t="s">
        <v>145</v>
      </c>
      <c r="C2" s="511" t="s">
        <v>72</v>
      </c>
      <c r="D2" s="512"/>
      <c r="E2" s="513"/>
      <c r="F2" s="511" t="s">
        <v>73</v>
      </c>
      <c r="G2" s="512"/>
      <c r="H2" s="513"/>
      <c r="I2" s="511" t="s">
        <v>74</v>
      </c>
      <c r="J2" s="512"/>
      <c r="K2" s="513"/>
      <c r="L2" s="511" t="s">
        <v>75</v>
      </c>
      <c r="M2" s="512"/>
      <c r="N2" s="513"/>
      <c r="O2" s="511" t="s">
        <v>76</v>
      </c>
      <c r="P2" s="512"/>
      <c r="Q2" s="513"/>
      <c r="S2" s="511" t="s">
        <v>204</v>
      </c>
      <c r="T2" s="512"/>
      <c r="U2" s="513"/>
      <c r="V2" s="511" t="s">
        <v>346</v>
      </c>
      <c r="W2" s="512"/>
      <c r="X2" s="513"/>
      <c r="Y2" s="511" t="s">
        <v>73</v>
      </c>
      <c r="Z2" s="512"/>
      <c r="AA2" s="513"/>
      <c r="AB2" s="511" t="s">
        <v>74</v>
      </c>
      <c r="AC2" s="512"/>
      <c r="AD2" s="513"/>
      <c r="AQ2" s="444"/>
      <c r="AT2" s="287"/>
      <c r="AW2" s="295"/>
    </row>
    <row r="3" spans="1:49" ht="12.75">
      <c r="A3" s="522"/>
      <c r="B3" s="520"/>
      <c r="C3" s="119">
        <v>2011</v>
      </c>
      <c r="D3" s="191">
        <v>2012</v>
      </c>
      <c r="E3" s="352">
        <v>2013</v>
      </c>
      <c r="F3" s="119">
        <v>2011</v>
      </c>
      <c r="G3" s="191">
        <v>2012</v>
      </c>
      <c r="H3" s="352">
        <v>2013</v>
      </c>
      <c r="I3" s="191">
        <v>2011</v>
      </c>
      <c r="J3" s="191">
        <v>2012</v>
      </c>
      <c r="K3" s="352">
        <v>2013</v>
      </c>
      <c r="L3" s="191">
        <v>2011</v>
      </c>
      <c r="M3" s="191">
        <v>2012</v>
      </c>
      <c r="N3" s="119">
        <v>2013</v>
      </c>
      <c r="O3" s="191">
        <v>2011</v>
      </c>
      <c r="P3" s="352">
        <v>2012</v>
      </c>
      <c r="Q3" s="352">
        <v>2013</v>
      </c>
      <c r="R3" s="62"/>
      <c r="S3" s="352">
        <v>2013</v>
      </c>
      <c r="T3" s="285">
        <v>2012</v>
      </c>
      <c r="U3" s="285" t="s">
        <v>167</v>
      </c>
      <c r="V3" s="352">
        <v>2014</v>
      </c>
      <c r="W3" s="352">
        <v>2013</v>
      </c>
      <c r="X3" s="288" t="s">
        <v>167</v>
      </c>
      <c r="Y3" s="352">
        <v>2014</v>
      </c>
      <c r="Z3" s="352">
        <v>2013</v>
      </c>
      <c r="AA3" s="296" t="s">
        <v>167</v>
      </c>
      <c r="AB3" s="352">
        <v>2014</v>
      </c>
      <c r="AC3" s="352">
        <v>2013</v>
      </c>
      <c r="AD3" s="351" t="s">
        <v>167</v>
      </c>
      <c r="AQ3" s="444"/>
      <c r="AR3" s="444"/>
      <c r="AT3" s="287"/>
      <c r="AW3" s="295"/>
    </row>
    <row r="4" spans="1:49" ht="12.75">
      <c r="A4" s="66" t="s">
        <v>124</v>
      </c>
      <c r="B4" s="22"/>
      <c r="C4" s="22"/>
      <c r="D4" s="409"/>
      <c r="E4" s="409"/>
      <c r="F4" s="409"/>
      <c r="G4" s="192"/>
      <c r="H4" s="408"/>
      <c r="I4" s="22"/>
      <c r="J4" s="192"/>
      <c r="K4" s="409"/>
      <c r="L4" s="110"/>
      <c r="M4" s="192"/>
      <c r="N4" s="110"/>
      <c r="O4" s="127"/>
      <c r="P4" s="60"/>
      <c r="Q4" s="128"/>
      <c r="R4" s="60"/>
      <c r="S4" s="286" t="s">
        <v>124</v>
      </c>
      <c r="T4" s="60"/>
      <c r="U4" s="190"/>
      <c r="W4" s="284"/>
      <c r="X4" s="284"/>
      <c r="AQ4" s="444"/>
      <c r="AR4" s="444"/>
      <c r="AT4" s="287"/>
      <c r="AW4" s="295"/>
    </row>
    <row r="5" spans="1:49" ht="14.25">
      <c r="A5" s="495" t="s">
        <v>144</v>
      </c>
      <c r="B5" s="19" t="s">
        <v>55</v>
      </c>
      <c r="C5" s="319">
        <v>215</v>
      </c>
      <c r="D5" s="319">
        <v>220</v>
      </c>
      <c r="E5" s="319">
        <v>160</v>
      </c>
      <c r="F5" s="319">
        <v>220</v>
      </c>
      <c r="G5" s="319">
        <v>225</v>
      </c>
      <c r="H5" s="319">
        <v>150</v>
      </c>
      <c r="I5" s="319">
        <v>235</v>
      </c>
      <c r="J5" s="319">
        <v>235</v>
      </c>
      <c r="K5" s="319">
        <v>130</v>
      </c>
      <c r="L5" s="321">
        <v>245</v>
      </c>
      <c r="M5" s="321">
        <v>240</v>
      </c>
      <c r="N5" s="336">
        <v>115</v>
      </c>
      <c r="O5" s="322">
        <v>245</v>
      </c>
      <c r="P5" s="321" t="s">
        <v>256</v>
      </c>
      <c r="Q5" s="322" t="s">
        <v>256</v>
      </c>
      <c r="R5" s="60"/>
      <c r="S5" s="319">
        <v>140</v>
      </c>
      <c r="T5" s="322" t="s">
        <v>256</v>
      </c>
      <c r="U5" s="322" t="s">
        <v>256</v>
      </c>
      <c r="V5" s="319">
        <v>125</v>
      </c>
      <c r="W5" s="319">
        <v>160</v>
      </c>
      <c r="X5" s="320">
        <f>V5/W5-1</f>
        <v>-0.21875</v>
      </c>
      <c r="Y5" s="319">
        <v>140</v>
      </c>
      <c r="Z5" s="319">
        <v>150</v>
      </c>
      <c r="AA5" s="337">
        <f>Y5/Z5-1</f>
        <v>-0.06666666666666665</v>
      </c>
      <c r="AB5" s="319"/>
      <c r="AC5" s="319">
        <v>130</v>
      </c>
      <c r="AD5" s="412">
        <f>AB5/AC5-1</f>
        <v>-1</v>
      </c>
      <c r="AF5" s="446">
        <f>Y5/V5-1</f>
        <v>0.1200000000000001</v>
      </c>
      <c r="AG5" s="408"/>
      <c r="AQ5" s="444"/>
      <c r="AR5" s="444"/>
      <c r="AT5" s="287"/>
      <c r="AW5" s="295"/>
    </row>
    <row r="6" spans="1:49" ht="14.25">
      <c r="A6" s="496"/>
      <c r="B6" s="20" t="s">
        <v>56</v>
      </c>
      <c r="C6" s="323">
        <v>240</v>
      </c>
      <c r="D6" s="323">
        <v>310</v>
      </c>
      <c r="E6" s="323">
        <v>215</v>
      </c>
      <c r="F6" s="323">
        <v>250</v>
      </c>
      <c r="G6" s="323">
        <v>285</v>
      </c>
      <c r="H6" s="323">
        <v>215</v>
      </c>
      <c r="I6" s="323">
        <v>275</v>
      </c>
      <c r="J6" s="323">
        <v>285</v>
      </c>
      <c r="K6" s="323">
        <v>175</v>
      </c>
      <c r="L6" s="325">
        <v>277.5</v>
      </c>
      <c r="M6" s="325">
        <v>275</v>
      </c>
      <c r="N6" s="338">
        <v>150</v>
      </c>
      <c r="O6" s="326">
        <v>277.5</v>
      </c>
      <c r="P6" s="325" t="s">
        <v>256</v>
      </c>
      <c r="Q6" s="326" t="s">
        <v>256</v>
      </c>
      <c r="R6" s="63"/>
      <c r="S6" s="323">
        <v>250</v>
      </c>
      <c r="T6" s="326" t="s">
        <v>256</v>
      </c>
      <c r="U6" s="326" t="s">
        <v>256</v>
      </c>
      <c r="V6" s="323">
        <v>160</v>
      </c>
      <c r="W6" s="323">
        <v>215</v>
      </c>
      <c r="X6" s="324">
        <f aca="true" t="shared" si="0" ref="X6:X16">V6/W6-1</f>
        <v>-0.2558139534883721</v>
      </c>
      <c r="Y6" s="323">
        <v>195</v>
      </c>
      <c r="Z6" s="323">
        <v>215</v>
      </c>
      <c r="AA6" s="339">
        <f aca="true" t="shared" si="1" ref="AA6:AA16">Y6/Z6-1</f>
        <v>-0.09302325581395354</v>
      </c>
      <c r="AB6" s="323"/>
      <c r="AC6" s="323">
        <v>175</v>
      </c>
      <c r="AD6" s="413">
        <f aca="true" t="shared" si="2" ref="AD6:AD16">AB6/AC6-1</f>
        <v>-1</v>
      </c>
      <c r="AF6" s="446">
        <f aca="true" t="shared" si="3" ref="AF6:AF27">Y6/V6-1</f>
        <v>0.21875</v>
      </c>
      <c r="AG6" s="408"/>
      <c r="AQ6" s="444"/>
      <c r="AR6" s="444"/>
      <c r="AT6" s="287"/>
      <c r="AW6" s="295"/>
    </row>
    <row r="7" spans="1:49" ht="14.25">
      <c r="A7" s="495" t="s">
        <v>166</v>
      </c>
      <c r="B7" s="19" t="s">
        <v>55</v>
      </c>
      <c r="C7" s="319">
        <v>215</v>
      </c>
      <c r="D7" s="319">
        <v>220</v>
      </c>
      <c r="E7" s="319">
        <v>160</v>
      </c>
      <c r="F7" s="319">
        <v>225</v>
      </c>
      <c r="G7" s="319">
        <v>225</v>
      </c>
      <c r="H7" s="319">
        <v>145</v>
      </c>
      <c r="I7" s="319">
        <v>240</v>
      </c>
      <c r="J7" s="319">
        <v>235</v>
      </c>
      <c r="K7" s="319">
        <v>130</v>
      </c>
      <c r="L7" s="321">
        <v>242.5</v>
      </c>
      <c r="M7" s="321">
        <v>240</v>
      </c>
      <c r="N7" s="336">
        <v>115</v>
      </c>
      <c r="O7" s="322">
        <v>242.5</v>
      </c>
      <c r="P7" s="321" t="s">
        <v>256</v>
      </c>
      <c r="Q7" s="322" t="s">
        <v>256</v>
      </c>
      <c r="R7" s="63"/>
      <c r="S7" s="319">
        <v>125</v>
      </c>
      <c r="T7" s="322" t="s">
        <v>256</v>
      </c>
      <c r="U7" s="322" t="s">
        <v>256</v>
      </c>
      <c r="V7" s="319">
        <v>130</v>
      </c>
      <c r="W7" s="319">
        <v>160</v>
      </c>
      <c r="X7" s="320">
        <f t="shared" si="0"/>
        <v>-0.1875</v>
      </c>
      <c r="Y7" s="319">
        <v>120</v>
      </c>
      <c r="Z7" s="319">
        <v>145</v>
      </c>
      <c r="AA7" s="337">
        <f t="shared" si="1"/>
        <v>-0.1724137931034483</v>
      </c>
      <c r="AB7" s="319"/>
      <c r="AC7" s="319">
        <v>130</v>
      </c>
      <c r="AD7" s="412">
        <f t="shared" si="2"/>
        <v>-1</v>
      </c>
      <c r="AF7" s="446">
        <f t="shared" si="3"/>
        <v>-0.07692307692307687</v>
      </c>
      <c r="AG7" s="408"/>
      <c r="AQ7" s="444"/>
      <c r="AR7" s="444"/>
      <c r="AT7" s="287"/>
      <c r="AW7" s="295"/>
    </row>
    <row r="8" spans="1:49" ht="14.25">
      <c r="A8" s="496"/>
      <c r="B8" s="20" t="s">
        <v>56</v>
      </c>
      <c r="C8" s="323">
        <v>240</v>
      </c>
      <c r="D8" s="323">
        <v>310</v>
      </c>
      <c r="E8" s="323">
        <v>200</v>
      </c>
      <c r="F8" s="323">
        <v>250</v>
      </c>
      <c r="G8" s="323">
        <v>280</v>
      </c>
      <c r="H8" s="323">
        <v>180</v>
      </c>
      <c r="I8" s="323">
        <v>275</v>
      </c>
      <c r="J8" s="323">
        <v>280</v>
      </c>
      <c r="K8" s="323">
        <v>160</v>
      </c>
      <c r="L8" s="325">
        <v>277.5</v>
      </c>
      <c r="M8" s="325">
        <v>275</v>
      </c>
      <c r="N8" s="338">
        <v>145</v>
      </c>
      <c r="O8" s="326">
        <v>277.5</v>
      </c>
      <c r="P8" s="325" t="s">
        <v>256</v>
      </c>
      <c r="Q8" s="326" t="s">
        <v>256</v>
      </c>
      <c r="R8" s="63"/>
      <c r="S8" s="323">
        <v>180</v>
      </c>
      <c r="T8" s="326" t="s">
        <v>256</v>
      </c>
      <c r="U8" s="326" t="s">
        <v>256</v>
      </c>
      <c r="V8" s="323">
        <v>140</v>
      </c>
      <c r="W8" s="323">
        <v>200</v>
      </c>
      <c r="X8" s="324">
        <f t="shared" si="0"/>
        <v>-0.30000000000000004</v>
      </c>
      <c r="Y8" s="323">
        <v>135</v>
      </c>
      <c r="Z8" s="323">
        <v>180</v>
      </c>
      <c r="AA8" s="339">
        <f t="shared" si="1"/>
        <v>-0.25</v>
      </c>
      <c r="AB8" s="323"/>
      <c r="AC8" s="323">
        <v>160</v>
      </c>
      <c r="AD8" s="413">
        <f t="shared" si="2"/>
        <v>-1</v>
      </c>
      <c r="AF8" s="446">
        <f t="shared" si="3"/>
        <v>-0.0357142857142857</v>
      </c>
      <c r="AG8" s="408"/>
      <c r="AQ8" s="444"/>
      <c r="AR8" s="444"/>
      <c r="AT8" s="287"/>
      <c r="AW8" s="295"/>
    </row>
    <row r="9" spans="1:49" ht="14.25">
      <c r="A9" s="495" t="s">
        <v>66</v>
      </c>
      <c r="B9" s="19" t="s">
        <v>55</v>
      </c>
      <c r="C9" s="319">
        <v>230</v>
      </c>
      <c r="D9" s="319">
        <v>220</v>
      </c>
      <c r="E9" s="319">
        <v>175</v>
      </c>
      <c r="F9" s="319">
        <v>237.5</v>
      </c>
      <c r="G9" s="319">
        <v>235</v>
      </c>
      <c r="H9" s="319">
        <v>160</v>
      </c>
      <c r="I9" s="319">
        <v>245</v>
      </c>
      <c r="J9" s="319">
        <v>260</v>
      </c>
      <c r="K9" s="319">
        <v>130</v>
      </c>
      <c r="L9" s="321">
        <v>257.5</v>
      </c>
      <c r="M9" s="321">
        <v>250</v>
      </c>
      <c r="N9" s="336">
        <v>130</v>
      </c>
      <c r="O9" s="322">
        <v>257.5</v>
      </c>
      <c r="P9" s="321" t="s">
        <v>256</v>
      </c>
      <c r="Q9" s="322" t="s">
        <v>256</v>
      </c>
      <c r="R9" s="63"/>
      <c r="S9" s="319">
        <v>140</v>
      </c>
      <c r="T9" s="322" t="s">
        <v>256</v>
      </c>
      <c r="U9" s="322" t="s">
        <v>256</v>
      </c>
      <c r="V9" s="319">
        <v>150</v>
      </c>
      <c r="W9" s="319">
        <v>175</v>
      </c>
      <c r="X9" s="320">
        <f t="shared" si="0"/>
        <v>-0.1428571428571429</v>
      </c>
      <c r="Y9" s="319">
        <v>145</v>
      </c>
      <c r="Z9" s="319">
        <v>160</v>
      </c>
      <c r="AA9" s="337">
        <f t="shared" si="1"/>
        <v>-0.09375</v>
      </c>
      <c r="AB9" s="319"/>
      <c r="AC9" s="319">
        <v>130</v>
      </c>
      <c r="AD9" s="412">
        <f t="shared" si="2"/>
        <v>-1</v>
      </c>
      <c r="AF9" s="446">
        <f t="shared" si="3"/>
        <v>-0.033333333333333326</v>
      </c>
      <c r="AG9" s="408"/>
      <c r="AH9" s="444"/>
      <c r="AQ9" s="444"/>
      <c r="AR9" s="444"/>
      <c r="AT9" s="287"/>
      <c r="AW9" s="295"/>
    </row>
    <row r="10" spans="1:49" ht="14.25">
      <c r="A10" s="496"/>
      <c r="B10" s="20" t="s">
        <v>56</v>
      </c>
      <c r="C10" s="323">
        <v>250</v>
      </c>
      <c r="D10" s="323">
        <v>310</v>
      </c>
      <c r="E10" s="323">
        <v>215</v>
      </c>
      <c r="F10" s="323">
        <v>250</v>
      </c>
      <c r="G10" s="323">
        <v>295</v>
      </c>
      <c r="H10" s="323">
        <v>215</v>
      </c>
      <c r="I10" s="323">
        <v>270</v>
      </c>
      <c r="J10" s="323">
        <v>295</v>
      </c>
      <c r="K10" s="323">
        <v>160</v>
      </c>
      <c r="L10" s="325">
        <v>280</v>
      </c>
      <c r="M10" s="325">
        <v>275</v>
      </c>
      <c r="N10" s="338">
        <v>150</v>
      </c>
      <c r="O10" s="326">
        <v>280</v>
      </c>
      <c r="P10" s="325" t="s">
        <v>256</v>
      </c>
      <c r="Q10" s="326" t="s">
        <v>256</v>
      </c>
      <c r="R10" s="63"/>
      <c r="S10" s="323">
        <v>250</v>
      </c>
      <c r="T10" s="326" t="s">
        <v>256</v>
      </c>
      <c r="U10" s="326" t="s">
        <v>256</v>
      </c>
      <c r="V10" s="323">
        <v>165</v>
      </c>
      <c r="W10" s="323">
        <v>215</v>
      </c>
      <c r="X10" s="324">
        <f t="shared" si="0"/>
        <v>-0.2325581395348837</v>
      </c>
      <c r="Y10" s="323">
        <v>195</v>
      </c>
      <c r="Z10" s="323">
        <v>215</v>
      </c>
      <c r="AA10" s="339">
        <f t="shared" si="1"/>
        <v>-0.09302325581395354</v>
      </c>
      <c r="AB10" s="323"/>
      <c r="AC10" s="323">
        <v>160</v>
      </c>
      <c r="AD10" s="413">
        <f t="shared" si="2"/>
        <v>-1</v>
      </c>
      <c r="AF10" s="446">
        <f t="shared" si="3"/>
        <v>0.18181818181818188</v>
      </c>
      <c r="AG10" s="408"/>
      <c r="AH10" s="444"/>
      <c r="AQ10" s="444"/>
      <c r="AR10" s="444"/>
      <c r="AT10" s="287"/>
      <c r="AW10" s="295"/>
    </row>
    <row r="11" spans="1:49" ht="14.25">
      <c r="A11" s="495" t="s">
        <v>67</v>
      </c>
      <c r="B11" s="19" t="s">
        <v>55</v>
      </c>
      <c r="C11" s="319">
        <v>230</v>
      </c>
      <c r="D11" s="319">
        <v>220</v>
      </c>
      <c r="E11" s="319">
        <v>175</v>
      </c>
      <c r="F11" s="319">
        <v>230</v>
      </c>
      <c r="G11" s="319">
        <v>225</v>
      </c>
      <c r="H11" s="319">
        <v>150</v>
      </c>
      <c r="I11" s="319">
        <v>245</v>
      </c>
      <c r="J11" s="319">
        <v>235</v>
      </c>
      <c r="K11" s="319">
        <v>135</v>
      </c>
      <c r="L11" s="321">
        <v>260</v>
      </c>
      <c r="M11" s="321">
        <v>235</v>
      </c>
      <c r="N11" s="336">
        <v>110</v>
      </c>
      <c r="O11" s="322">
        <v>260</v>
      </c>
      <c r="P11" s="321" t="s">
        <v>256</v>
      </c>
      <c r="Q11" s="322" t="s">
        <v>256</v>
      </c>
      <c r="R11" s="63"/>
      <c r="S11" s="319">
        <v>105</v>
      </c>
      <c r="T11" s="322" t="s">
        <v>256</v>
      </c>
      <c r="U11" s="322" t="s">
        <v>256</v>
      </c>
      <c r="V11" s="319">
        <v>110</v>
      </c>
      <c r="W11" s="319">
        <v>175</v>
      </c>
      <c r="X11" s="320">
        <f t="shared" si="0"/>
        <v>-0.37142857142857144</v>
      </c>
      <c r="Y11" s="319">
        <v>110</v>
      </c>
      <c r="Z11" s="319">
        <v>150</v>
      </c>
      <c r="AA11" s="337">
        <f t="shared" si="1"/>
        <v>-0.2666666666666667</v>
      </c>
      <c r="AB11" s="319"/>
      <c r="AC11" s="319">
        <v>135</v>
      </c>
      <c r="AD11" s="412">
        <f t="shared" si="2"/>
        <v>-1</v>
      </c>
      <c r="AF11" s="446">
        <f t="shared" si="3"/>
        <v>0</v>
      </c>
      <c r="AG11" s="408"/>
      <c r="AH11" s="444"/>
      <c r="AQ11" s="444"/>
      <c r="AR11" s="444"/>
      <c r="AT11" s="287"/>
      <c r="AW11" s="295"/>
    </row>
    <row r="12" spans="1:49" ht="14.25">
      <c r="A12" s="496"/>
      <c r="B12" s="20" t="s">
        <v>56</v>
      </c>
      <c r="C12" s="323">
        <v>250</v>
      </c>
      <c r="D12" s="323">
        <v>270</v>
      </c>
      <c r="E12" s="323">
        <v>190</v>
      </c>
      <c r="F12" s="323">
        <v>255</v>
      </c>
      <c r="G12" s="323">
        <v>265</v>
      </c>
      <c r="H12" s="323">
        <v>180</v>
      </c>
      <c r="I12" s="323">
        <v>270</v>
      </c>
      <c r="J12" s="323">
        <v>280</v>
      </c>
      <c r="K12" s="323">
        <v>150</v>
      </c>
      <c r="L12" s="325">
        <v>280</v>
      </c>
      <c r="M12" s="325">
        <v>260</v>
      </c>
      <c r="N12" s="338">
        <v>120</v>
      </c>
      <c r="O12" s="326">
        <v>280</v>
      </c>
      <c r="P12" s="325" t="s">
        <v>256</v>
      </c>
      <c r="Q12" s="326" t="s">
        <v>256</v>
      </c>
      <c r="R12" s="63"/>
      <c r="S12" s="323">
        <v>135</v>
      </c>
      <c r="T12" s="326" t="s">
        <v>256</v>
      </c>
      <c r="U12" s="326" t="s">
        <v>256</v>
      </c>
      <c r="V12" s="323">
        <v>135</v>
      </c>
      <c r="W12" s="323">
        <v>190</v>
      </c>
      <c r="X12" s="324">
        <f t="shared" si="0"/>
        <v>-0.2894736842105263</v>
      </c>
      <c r="Y12" s="323">
        <v>130</v>
      </c>
      <c r="Z12" s="323">
        <v>180</v>
      </c>
      <c r="AA12" s="339">
        <f t="shared" si="1"/>
        <v>-0.2777777777777778</v>
      </c>
      <c r="AB12" s="323"/>
      <c r="AC12" s="323">
        <v>150</v>
      </c>
      <c r="AD12" s="413">
        <f t="shared" si="2"/>
        <v>-1</v>
      </c>
      <c r="AF12" s="446">
        <f t="shared" si="3"/>
        <v>-0.03703703703703709</v>
      </c>
      <c r="AG12" s="408"/>
      <c r="AH12" s="444"/>
      <c r="AQ12" s="444"/>
      <c r="AR12" s="444"/>
      <c r="AT12" s="287"/>
      <c r="AW12" s="295"/>
    </row>
    <row r="13" spans="1:49" ht="14.25">
      <c r="A13" s="495" t="s">
        <v>68</v>
      </c>
      <c r="B13" s="19" t="s">
        <v>55</v>
      </c>
      <c r="C13" s="319">
        <v>180</v>
      </c>
      <c r="D13" s="319">
        <v>175</v>
      </c>
      <c r="E13" s="319">
        <v>155</v>
      </c>
      <c r="F13" s="319">
        <v>190</v>
      </c>
      <c r="G13" s="319">
        <v>180</v>
      </c>
      <c r="H13" s="319">
        <v>135</v>
      </c>
      <c r="I13" s="319">
        <v>205</v>
      </c>
      <c r="J13" s="319">
        <v>185</v>
      </c>
      <c r="K13" s="319">
        <v>120</v>
      </c>
      <c r="L13" s="321">
        <v>202.5</v>
      </c>
      <c r="M13" s="321">
        <v>160</v>
      </c>
      <c r="N13" s="336">
        <v>100</v>
      </c>
      <c r="O13" s="322">
        <v>202.5</v>
      </c>
      <c r="P13" s="321" t="s">
        <v>256</v>
      </c>
      <c r="Q13" s="322" t="s">
        <v>256</v>
      </c>
      <c r="R13" s="63"/>
      <c r="S13" s="319">
        <v>150</v>
      </c>
      <c r="T13" s="322" t="s">
        <v>256</v>
      </c>
      <c r="U13" s="322" t="s">
        <v>256</v>
      </c>
      <c r="V13" s="319">
        <v>110</v>
      </c>
      <c r="W13" s="319">
        <v>155</v>
      </c>
      <c r="X13" s="320">
        <f t="shared" si="0"/>
        <v>-0.29032258064516125</v>
      </c>
      <c r="Y13" s="319">
        <v>130</v>
      </c>
      <c r="Z13" s="319">
        <v>135</v>
      </c>
      <c r="AA13" s="337">
        <f t="shared" si="1"/>
        <v>-0.03703703703703709</v>
      </c>
      <c r="AB13" s="319"/>
      <c r="AC13" s="319">
        <v>120</v>
      </c>
      <c r="AD13" s="412">
        <f t="shared" si="2"/>
        <v>-1</v>
      </c>
      <c r="AF13" s="446">
        <f t="shared" si="3"/>
        <v>0.18181818181818188</v>
      </c>
      <c r="AG13" s="408"/>
      <c r="AH13" s="444"/>
      <c r="AQ13" s="444"/>
      <c r="AR13" s="444"/>
      <c r="AT13" s="287"/>
      <c r="AW13" s="295"/>
    </row>
    <row r="14" spans="1:49" ht="14.25">
      <c r="A14" s="496"/>
      <c r="B14" s="20" t="s">
        <v>56</v>
      </c>
      <c r="C14" s="323">
        <v>190</v>
      </c>
      <c r="D14" s="323">
        <v>320</v>
      </c>
      <c r="E14" s="323">
        <v>200</v>
      </c>
      <c r="F14" s="323">
        <v>215</v>
      </c>
      <c r="G14" s="323">
        <v>265</v>
      </c>
      <c r="H14" s="323">
        <v>180</v>
      </c>
      <c r="I14" s="323">
        <v>225</v>
      </c>
      <c r="J14" s="323">
        <v>265</v>
      </c>
      <c r="K14" s="323">
        <v>145</v>
      </c>
      <c r="L14" s="325">
        <v>210</v>
      </c>
      <c r="M14" s="325">
        <v>250</v>
      </c>
      <c r="N14" s="338">
        <v>110</v>
      </c>
      <c r="O14" s="326">
        <v>210</v>
      </c>
      <c r="P14" s="325" t="s">
        <v>256</v>
      </c>
      <c r="Q14" s="326" t="s">
        <v>256</v>
      </c>
      <c r="R14" s="63"/>
      <c r="S14" s="323">
        <v>200</v>
      </c>
      <c r="T14" s="326" t="s">
        <v>256</v>
      </c>
      <c r="U14" s="326" t="s">
        <v>256</v>
      </c>
      <c r="V14" s="323">
        <v>130</v>
      </c>
      <c r="W14" s="323">
        <v>200</v>
      </c>
      <c r="X14" s="324">
        <f t="shared" si="0"/>
        <v>-0.35</v>
      </c>
      <c r="Y14" s="323">
        <v>165</v>
      </c>
      <c r="Z14" s="323">
        <v>180</v>
      </c>
      <c r="AA14" s="339">
        <f t="shared" si="1"/>
        <v>-0.08333333333333337</v>
      </c>
      <c r="AB14" s="323"/>
      <c r="AC14" s="323">
        <v>145</v>
      </c>
      <c r="AD14" s="413">
        <f t="shared" si="2"/>
        <v>-1</v>
      </c>
      <c r="AF14" s="446">
        <f t="shared" si="3"/>
        <v>0.26923076923076916</v>
      </c>
      <c r="AG14" s="408"/>
      <c r="AH14" s="444"/>
      <c r="AQ14" s="444"/>
      <c r="AT14" s="287"/>
      <c r="AW14" s="295"/>
    </row>
    <row r="15" spans="1:49" ht="14.25">
      <c r="A15" s="495" t="s">
        <v>52</v>
      </c>
      <c r="B15" s="19" t="s">
        <v>55</v>
      </c>
      <c r="C15" s="319">
        <v>160</v>
      </c>
      <c r="D15" s="319">
        <v>150</v>
      </c>
      <c r="E15" s="319">
        <v>115</v>
      </c>
      <c r="F15" s="319">
        <v>160</v>
      </c>
      <c r="G15" s="319">
        <v>160</v>
      </c>
      <c r="H15" s="319">
        <v>105</v>
      </c>
      <c r="I15" s="319">
        <v>165</v>
      </c>
      <c r="J15" s="319">
        <v>175</v>
      </c>
      <c r="K15" s="319">
        <v>90</v>
      </c>
      <c r="L15" s="321">
        <v>180</v>
      </c>
      <c r="M15" s="321">
        <v>140</v>
      </c>
      <c r="N15" s="336">
        <v>90</v>
      </c>
      <c r="O15" s="322">
        <v>180</v>
      </c>
      <c r="P15" s="321" t="s">
        <v>256</v>
      </c>
      <c r="Q15" s="322" t="s">
        <v>256</v>
      </c>
      <c r="R15" s="63"/>
      <c r="S15" s="319">
        <v>92.5</v>
      </c>
      <c r="T15" s="322" t="s">
        <v>256</v>
      </c>
      <c r="U15" s="322" t="s">
        <v>256</v>
      </c>
      <c r="V15" s="319">
        <v>90</v>
      </c>
      <c r="W15" s="319">
        <v>115</v>
      </c>
      <c r="X15" s="320">
        <f t="shared" si="0"/>
        <v>-0.21739130434782605</v>
      </c>
      <c r="Y15" s="319">
        <v>100</v>
      </c>
      <c r="Z15" s="319">
        <v>105</v>
      </c>
      <c r="AA15" s="337">
        <f t="shared" si="1"/>
        <v>-0.04761904761904767</v>
      </c>
      <c r="AB15" s="319"/>
      <c r="AC15" s="319">
        <v>90</v>
      </c>
      <c r="AD15" s="412">
        <f t="shared" si="2"/>
        <v>-1</v>
      </c>
      <c r="AF15" s="446">
        <f t="shared" si="3"/>
        <v>0.11111111111111116</v>
      </c>
      <c r="AG15" s="408"/>
      <c r="AH15" s="444"/>
      <c r="AQ15" s="444"/>
      <c r="AT15" s="287"/>
      <c r="AW15" s="295"/>
    </row>
    <row r="16" spans="1:49" ht="14.25">
      <c r="A16" s="496"/>
      <c r="B16" s="20" t="s">
        <v>56</v>
      </c>
      <c r="C16" s="323">
        <v>170</v>
      </c>
      <c r="D16" s="323">
        <v>165</v>
      </c>
      <c r="E16" s="323">
        <v>135</v>
      </c>
      <c r="F16" s="323">
        <v>175</v>
      </c>
      <c r="G16" s="323">
        <v>175</v>
      </c>
      <c r="H16" s="323">
        <v>115</v>
      </c>
      <c r="I16" s="323">
        <v>180</v>
      </c>
      <c r="J16" s="323">
        <v>190</v>
      </c>
      <c r="K16" s="323">
        <v>110</v>
      </c>
      <c r="L16" s="325">
        <v>195</v>
      </c>
      <c r="M16" s="325">
        <v>160</v>
      </c>
      <c r="N16" s="338">
        <v>100</v>
      </c>
      <c r="O16" s="326">
        <v>195</v>
      </c>
      <c r="P16" s="325" t="s">
        <v>256</v>
      </c>
      <c r="Q16" s="326" t="s">
        <v>256</v>
      </c>
      <c r="S16" s="323" t="s">
        <v>256</v>
      </c>
      <c r="T16" s="326" t="s">
        <v>256</v>
      </c>
      <c r="U16" s="326" t="s">
        <v>256</v>
      </c>
      <c r="V16" s="323">
        <v>90</v>
      </c>
      <c r="W16" s="323">
        <v>135</v>
      </c>
      <c r="X16" s="324">
        <f t="shared" si="0"/>
        <v>-0.33333333333333337</v>
      </c>
      <c r="Y16" s="323">
        <v>145</v>
      </c>
      <c r="Z16" s="323">
        <v>115</v>
      </c>
      <c r="AA16" s="339">
        <f t="shared" si="1"/>
        <v>0.26086956521739135</v>
      </c>
      <c r="AB16" s="323"/>
      <c r="AC16" s="323">
        <v>110</v>
      </c>
      <c r="AD16" s="413">
        <f t="shared" si="2"/>
        <v>-1</v>
      </c>
      <c r="AF16" s="446">
        <f t="shared" si="3"/>
        <v>0.6111111111111112</v>
      </c>
      <c r="AG16" s="408"/>
      <c r="AH16" s="444"/>
      <c r="AQ16" s="444"/>
      <c r="AT16" s="287"/>
      <c r="AW16" s="295"/>
    </row>
    <row r="17" spans="1:49" ht="15">
      <c r="A17" s="66" t="s">
        <v>125</v>
      </c>
      <c r="B17" s="22"/>
      <c r="C17" s="409"/>
      <c r="D17" s="409"/>
      <c r="E17" s="409"/>
      <c r="F17" s="409"/>
      <c r="G17" s="409"/>
      <c r="H17" s="330"/>
      <c r="I17" s="327"/>
      <c r="J17" s="327"/>
      <c r="K17" s="327"/>
      <c r="L17" s="327"/>
      <c r="M17" s="327"/>
      <c r="N17" s="327"/>
      <c r="O17" s="327"/>
      <c r="P17" s="327"/>
      <c r="Q17" s="327"/>
      <c r="S17" s="328" t="s">
        <v>125</v>
      </c>
      <c r="T17" s="327"/>
      <c r="U17" s="327"/>
      <c r="V17" s="330"/>
      <c r="W17" s="418"/>
      <c r="X17" s="329"/>
      <c r="Y17" s="330"/>
      <c r="Z17" s="330"/>
      <c r="AA17" s="414"/>
      <c r="AB17" s="330"/>
      <c r="AC17" s="327"/>
      <c r="AD17" s="343"/>
      <c r="AF17" s="446"/>
      <c r="AH17" s="444"/>
      <c r="AQ17" s="444"/>
      <c r="AT17" s="287"/>
      <c r="AW17" s="295"/>
    </row>
    <row r="18" spans="1:49" ht="14.25">
      <c r="A18" s="495" t="s">
        <v>69</v>
      </c>
      <c r="B18" s="19" t="s">
        <v>55</v>
      </c>
      <c r="C18" s="319">
        <v>210</v>
      </c>
      <c r="D18" s="319">
        <v>215</v>
      </c>
      <c r="E18" s="319">
        <v>170</v>
      </c>
      <c r="F18" s="319">
        <v>215</v>
      </c>
      <c r="G18" s="319">
        <v>235</v>
      </c>
      <c r="H18" s="319">
        <v>145</v>
      </c>
      <c r="I18" s="319">
        <v>225</v>
      </c>
      <c r="J18" s="319">
        <v>235</v>
      </c>
      <c r="K18" s="319">
        <v>110</v>
      </c>
      <c r="L18" s="322">
        <v>245</v>
      </c>
      <c r="M18" s="321" t="s">
        <v>256</v>
      </c>
      <c r="N18" s="322">
        <v>110</v>
      </c>
      <c r="O18" s="322">
        <v>245</v>
      </c>
      <c r="P18" s="321" t="s">
        <v>256</v>
      </c>
      <c r="Q18" s="322" t="s">
        <v>256</v>
      </c>
      <c r="R18" s="63"/>
      <c r="S18" s="319">
        <v>170</v>
      </c>
      <c r="T18" s="322" t="s">
        <v>256</v>
      </c>
      <c r="U18" s="322" t="s">
        <v>256</v>
      </c>
      <c r="V18" s="319">
        <v>160</v>
      </c>
      <c r="W18" s="319">
        <v>170</v>
      </c>
      <c r="X18" s="320">
        <f aca="true" t="shared" si="4" ref="X18:X27">V18/W18-1</f>
        <v>-0.05882352941176472</v>
      </c>
      <c r="Y18" s="319">
        <v>175</v>
      </c>
      <c r="Z18" s="319">
        <v>145</v>
      </c>
      <c r="AA18" s="337">
        <f aca="true" t="shared" si="5" ref="AA18:AA27">Y18/Z18-1</f>
        <v>0.2068965517241379</v>
      </c>
      <c r="AB18" s="322"/>
      <c r="AC18" s="319">
        <v>110</v>
      </c>
      <c r="AD18" s="322" t="s">
        <v>256</v>
      </c>
      <c r="AF18" s="446">
        <f t="shared" si="3"/>
        <v>0.09375</v>
      </c>
      <c r="AG18" s="408"/>
      <c r="AH18" s="444"/>
      <c r="AQ18" s="444"/>
      <c r="AT18" s="287"/>
      <c r="AW18" s="295"/>
    </row>
    <row r="19" spans="1:49" ht="14.25">
      <c r="A19" s="496"/>
      <c r="B19" s="20" t="s">
        <v>56</v>
      </c>
      <c r="C19" s="323">
        <v>235</v>
      </c>
      <c r="D19" s="323">
        <v>320</v>
      </c>
      <c r="E19" s="323">
        <v>215</v>
      </c>
      <c r="F19" s="323">
        <v>245</v>
      </c>
      <c r="G19" s="323">
        <v>275</v>
      </c>
      <c r="H19" s="323">
        <v>180</v>
      </c>
      <c r="I19" s="323">
        <v>270</v>
      </c>
      <c r="J19" s="323">
        <v>275</v>
      </c>
      <c r="K19" s="323">
        <v>135</v>
      </c>
      <c r="L19" s="326">
        <v>265</v>
      </c>
      <c r="M19" s="325" t="s">
        <v>256</v>
      </c>
      <c r="N19" s="326">
        <v>125</v>
      </c>
      <c r="O19" s="326">
        <v>265</v>
      </c>
      <c r="P19" s="325" t="s">
        <v>256</v>
      </c>
      <c r="Q19" s="326" t="s">
        <v>256</v>
      </c>
      <c r="R19" s="64"/>
      <c r="S19" s="323">
        <v>280</v>
      </c>
      <c r="T19" s="326" t="s">
        <v>256</v>
      </c>
      <c r="U19" s="326" t="s">
        <v>256</v>
      </c>
      <c r="V19" s="323">
        <v>205</v>
      </c>
      <c r="W19" s="323">
        <v>215</v>
      </c>
      <c r="X19" s="324">
        <f t="shared" si="4"/>
        <v>-0.046511627906976716</v>
      </c>
      <c r="Y19" s="323">
        <v>235</v>
      </c>
      <c r="Z19" s="323">
        <v>180</v>
      </c>
      <c r="AA19" s="339">
        <f t="shared" si="5"/>
        <v>0.3055555555555556</v>
      </c>
      <c r="AB19" s="326"/>
      <c r="AC19" s="323">
        <v>135</v>
      </c>
      <c r="AD19" s="326" t="s">
        <v>256</v>
      </c>
      <c r="AF19" s="446">
        <f t="shared" si="3"/>
        <v>0.14634146341463405</v>
      </c>
      <c r="AG19" s="408"/>
      <c r="AQ19" s="444"/>
      <c r="AT19" s="287"/>
      <c r="AW19" s="295"/>
    </row>
    <row r="20" spans="1:49" ht="14.25">
      <c r="A20" s="495" t="s">
        <v>70</v>
      </c>
      <c r="B20" s="19" t="s">
        <v>55</v>
      </c>
      <c r="C20" s="319">
        <v>250</v>
      </c>
      <c r="D20" s="319">
        <v>235</v>
      </c>
      <c r="E20" s="319">
        <v>185</v>
      </c>
      <c r="F20" s="319">
        <v>260</v>
      </c>
      <c r="G20" s="319">
        <v>250</v>
      </c>
      <c r="H20" s="319">
        <v>165</v>
      </c>
      <c r="I20" s="319">
        <v>270</v>
      </c>
      <c r="J20" s="319">
        <v>250</v>
      </c>
      <c r="K20" s="319">
        <v>150</v>
      </c>
      <c r="L20" s="322">
        <v>250</v>
      </c>
      <c r="M20" s="321" t="s">
        <v>256</v>
      </c>
      <c r="N20" s="322">
        <v>150</v>
      </c>
      <c r="O20" s="322">
        <v>250</v>
      </c>
      <c r="P20" s="321" t="s">
        <v>256</v>
      </c>
      <c r="Q20" s="322" t="s">
        <v>256</v>
      </c>
      <c r="S20" s="319">
        <v>275</v>
      </c>
      <c r="T20" s="322" t="s">
        <v>256</v>
      </c>
      <c r="U20" s="322" t="s">
        <v>256</v>
      </c>
      <c r="V20" s="319">
        <v>170</v>
      </c>
      <c r="W20" s="319">
        <v>185</v>
      </c>
      <c r="X20" s="320">
        <f t="shared" si="4"/>
        <v>-0.08108108108108103</v>
      </c>
      <c r="Y20" s="319">
        <v>250</v>
      </c>
      <c r="Z20" s="319">
        <v>165</v>
      </c>
      <c r="AA20" s="337">
        <f t="shared" si="5"/>
        <v>0.5151515151515151</v>
      </c>
      <c r="AB20" s="322"/>
      <c r="AC20" s="319">
        <v>150</v>
      </c>
      <c r="AD20" s="322" t="s">
        <v>256</v>
      </c>
      <c r="AF20" s="446">
        <f t="shared" si="3"/>
        <v>0.47058823529411775</v>
      </c>
      <c r="AG20" s="408"/>
      <c r="AQ20" s="444"/>
      <c r="AT20" s="287"/>
      <c r="AW20" s="295"/>
    </row>
    <row r="21" spans="1:49" ht="14.25">
      <c r="A21" s="496"/>
      <c r="B21" s="20" t="s">
        <v>56</v>
      </c>
      <c r="C21" s="323">
        <v>260</v>
      </c>
      <c r="D21" s="323">
        <v>375</v>
      </c>
      <c r="E21" s="323">
        <v>220</v>
      </c>
      <c r="F21" s="323">
        <v>275</v>
      </c>
      <c r="G21" s="323">
        <v>325</v>
      </c>
      <c r="H21" s="323">
        <v>200</v>
      </c>
      <c r="I21" s="323">
        <v>287.5</v>
      </c>
      <c r="J21" s="323">
        <v>325</v>
      </c>
      <c r="K21" s="323">
        <v>180</v>
      </c>
      <c r="L21" s="326">
        <v>280</v>
      </c>
      <c r="M21" s="325" t="s">
        <v>256</v>
      </c>
      <c r="N21" s="326">
        <v>165</v>
      </c>
      <c r="O21" s="326">
        <v>280</v>
      </c>
      <c r="P21" s="325" t="s">
        <v>256</v>
      </c>
      <c r="Q21" s="326" t="s">
        <v>256</v>
      </c>
      <c r="S21" s="323">
        <v>375</v>
      </c>
      <c r="T21" s="326" t="s">
        <v>256</v>
      </c>
      <c r="U21" s="326" t="s">
        <v>256</v>
      </c>
      <c r="V21" s="323">
        <v>250</v>
      </c>
      <c r="W21" s="323">
        <v>220</v>
      </c>
      <c r="X21" s="324">
        <f t="shared" si="4"/>
        <v>0.13636363636363646</v>
      </c>
      <c r="Y21" s="323">
        <v>350</v>
      </c>
      <c r="Z21" s="323">
        <v>200</v>
      </c>
      <c r="AA21" s="339">
        <f t="shared" si="5"/>
        <v>0.75</v>
      </c>
      <c r="AB21" s="326"/>
      <c r="AC21" s="323">
        <v>180</v>
      </c>
      <c r="AD21" s="326" t="s">
        <v>256</v>
      </c>
      <c r="AF21" s="446">
        <f t="shared" si="3"/>
        <v>0.3999999999999999</v>
      </c>
      <c r="AG21" s="408"/>
      <c r="AQ21" s="444"/>
      <c r="AT21" s="287"/>
      <c r="AW21" s="295"/>
    </row>
    <row r="22" spans="1:49" ht="14.25">
      <c r="A22" s="495" t="s">
        <v>53</v>
      </c>
      <c r="B22" s="19" t="s">
        <v>55</v>
      </c>
      <c r="C22" s="319">
        <v>205</v>
      </c>
      <c r="D22" s="319">
        <v>175</v>
      </c>
      <c r="E22" s="319">
        <v>160</v>
      </c>
      <c r="F22" s="319">
        <v>205</v>
      </c>
      <c r="G22" s="319">
        <v>220</v>
      </c>
      <c r="H22" s="319">
        <v>140</v>
      </c>
      <c r="I22" s="319">
        <v>220</v>
      </c>
      <c r="J22" s="319">
        <v>220</v>
      </c>
      <c r="K22" s="319">
        <v>130</v>
      </c>
      <c r="L22" s="322">
        <v>230</v>
      </c>
      <c r="M22" s="321" t="s">
        <v>256</v>
      </c>
      <c r="N22" s="322">
        <v>105</v>
      </c>
      <c r="O22" s="322">
        <v>230</v>
      </c>
      <c r="P22" s="321" t="s">
        <v>256</v>
      </c>
      <c r="Q22" s="322" t="s">
        <v>256</v>
      </c>
      <c r="S22" s="319">
        <v>140</v>
      </c>
      <c r="T22" s="322" t="s">
        <v>256</v>
      </c>
      <c r="U22" s="322" t="s">
        <v>256</v>
      </c>
      <c r="V22" s="319">
        <v>145</v>
      </c>
      <c r="W22" s="319">
        <v>160</v>
      </c>
      <c r="X22" s="320">
        <f t="shared" si="4"/>
        <v>-0.09375</v>
      </c>
      <c r="Y22" s="319">
        <v>150</v>
      </c>
      <c r="Z22" s="319">
        <v>140</v>
      </c>
      <c r="AA22" s="337">
        <f t="shared" si="5"/>
        <v>0.0714285714285714</v>
      </c>
      <c r="AB22" s="322"/>
      <c r="AC22" s="319">
        <v>130</v>
      </c>
      <c r="AD22" s="322" t="s">
        <v>256</v>
      </c>
      <c r="AF22" s="446">
        <f t="shared" si="3"/>
        <v>0.034482758620689724</v>
      </c>
      <c r="AG22" s="408"/>
      <c r="AQ22" s="444"/>
      <c r="AT22" s="287"/>
      <c r="AW22" s="295"/>
    </row>
    <row r="23" spans="1:49" ht="14.25">
      <c r="A23" s="496"/>
      <c r="B23" s="20" t="s">
        <v>56</v>
      </c>
      <c r="C23" s="323">
        <v>230</v>
      </c>
      <c r="D23" s="323">
        <v>220</v>
      </c>
      <c r="E23" s="323">
        <v>190</v>
      </c>
      <c r="F23" s="323">
        <v>220</v>
      </c>
      <c r="G23" s="323">
        <v>235</v>
      </c>
      <c r="H23" s="323">
        <v>165</v>
      </c>
      <c r="I23" s="323">
        <v>230</v>
      </c>
      <c r="J23" s="323">
        <v>235</v>
      </c>
      <c r="K23" s="323">
        <v>140</v>
      </c>
      <c r="L23" s="326">
        <v>245</v>
      </c>
      <c r="M23" s="325" t="s">
        <v>256</v>
      </c>
      <c r="N23" s="326">
        <v>125</v>
      </c>
      <c r="O23" s="326">
        <v>245</v>
      </c>
      <c r="P23" s="325" t="s">
        <v>256</v>
      </c>
      <c r="Q23" s="326" t="s">
        <v>256</v>
      </c>
      <c r="S23" s="323">
        <v>160</v>
      </c>
      <c r="T23" s="326" t="s">
        <v>256</v>
      </c>
      <c r="U23" s="326" t="s">
        <v>256</v>
      </c>
      <c r="V23" s="323">
        <v>160</v>
      </c>
      <c r="W23" s="323">
        <v>190</v>
      </c>
      <c r="X23" s="324">
        <f t="shared" si="4"/>
        <v>-0.1578947368421053</v>
      </c>
      <c r="Y23" s="323">
        <v>165</v>
      </c>
      <c r="Z23" s="323">
        <v>165</v>
      </c>
      <c r="AA23" s="339">
        <f t="shared" si="5"/>
        <v>0</v>
      </c>
      <c r="AB23" s="326"/>
      <c r="AC23" s="323">
        <v>140</v>
      </c>
      <c r="AD23" s="326" t="s">
        <v>256</v>
      </c>
      <c r="AF23" s="446">
        <f t="shared" si="3"/>
        <v>0.03125</v>
      </c>
      <c r="AG23" s="408"/>
      <c r="AQ23" s="444"/>
      <c r="AT23" s="287"/>
      <c r="AW23" s="295"/>
    </row>
    <row r="24" spans="1:49" ht="14.25">
      <c r="A24" s="495" t="s">
        <v>71</v>
      </c>
      <c r="B24" s="19" t="s">
        <v>55</v>
      </c>
      <c r="C24" s="319">
        <v>175</v>
      </c>
      <c r="D24" s="319">
        <v>150</v>
      </c>
      <c r="E24" s="319">
        <v>150</v>
      </c>
      <c r="F24" s="319">
        <v>170</v>
      </c>
      <c r="G24" s="319">
        <v>160</v>
      </c>
      <c r="H24" s="319">
        <v>130</v>
      </c>
      <c r="I24" s="319">
        <v>177.5</v>
      </c>
      <c r="J24" s="319">
        <v>155</v>
      </c>
      <c r="K24" s="319">
        <v>110</v>
      </c>
      <c r="L24" s="322">
        <v>200</v>
      </c>
      <c r="M24" s="321" t="s">
        <v>256</v>
      </c>
      <c r="N24" s="322">
        <v>100</v>
      </c>
      <c r="O24" s="322">
        <v>200</v>
      </c>
      <c r="P24" s="321" t="s">
        <v>256</v>
      </c>
      <c r="Q24" s="322" t="s">
        <v>256</v>
      </c>
      <c r="S24" s="319">
        <v>110</v>
      </c>
      <c r="T24" s="322" t="s">
        <v>256</v>
      </c>
      <c r="U24" s="322" t="s">
        <v>256</v>
      </c>
      <c r="V24" s="319">
        <v>110</v>
      </c>
      <c r="W24" s="319">
        <v>150</v>
      </c>
      <c r="X24" s="320">
        <f t="shared" si="4"/>
        <v>-0.2666666666666667</v>
      </c>
      <c r="Y24" s="319">
        <v>115</v>
      </c>
      <c r="Z24" s="319">
        <v>130</v>
      </c>
      <c r="AA24" s="337">
        <f t="shared" si="5"/>
        <v>-0.11538461538461542</v>
      </c>
      <c r="AB24" s="322"/>
      <c r="AC24" s="319">
        <v>110</v>
      </c>
      <c r="AD24" s="322" t="s">
        <v>256</v>
      </c>
      <c r="AF24" s="446">
        <f t="shared" si="3"/>
        <v>0.045454545454545414</v>
      </c>
      <c r="AG24" s="408"/>
      <c r="AQ24" s="444"/>
      <c r="AT24" s="287"/>
      <c r="AW24" s="295"/>
    </row>
    <row r="25" spans="1:49" ht="14.25">
      <c r="A25" s="496"/>
      <c r="B25" s="20" t="s">
        <v>56</v>
      </c>
      <c r="C25" s="323">
        <v>190</v>
      </c>
      <c r="D25" s="323">
        <v>165</v>
      </c>
      <c r="E25" s="323">
        <v>175</v>
      </c>
      <c r="F25" s="323">
        <v>185</v>
      </c>
      <c r="G25" s="323">
        <v>180</v>
      </c>
      <c r="H25" s="323">
        <v>160</v>
      </c>
      <c r="I25" s="323">
        <v>195</v>
      </c>
      <c r="J25" s="323">
        <v>180</v>
      </c>
      <c r="K25" s="323">
        <v>130</v>
      </c>
      <c r="L25" s="326">
        <v>215</v>
      </c>
      <c r="M25" s="325" t="s">
        <v>256</v>
      </c>
      <c r="N25" s="326">
        <v>115</v>
      </c>
      <c r="O25" s="326">
        <v>215</v>
      </c>
      <c r="P25" s="325" t="s">
        <v>256</v>
      </c>
      <c r="Q25" s="326" t="s">
        <v>256</v>
      </c>
      <c r="S25" s="323">
        <v>135</v>
      </c>
      <c r="T25" s="326" t="s">
        <v>256</v>
      </c>
      <c r="U25" s="326" t="s">
        <v>256</v>
      </c>
      <c r="V25" s="323">
        <v>120</v>
      </c>
      <c r="W25" s="323">
        <v>175</v>
      </c>
      <c r="X25" s="324">
        <f t="shared" si="4"/>
        <v>-0.3142857142857143</v>
      </c>
      <c r="Y25" s="323">
        <v>135</v>
      </c>
      <c r="Z25" s="323">
        <v>160</v>
      </c>
      <c r="AA25" s="339">
        <f t="shared" si="5"/>
        <v>-0.15625</v>
      </c>
      <c r="AB25" s="326"/>
      <c r="AC25" s="323">
        <v>130</v>
      </c>
      <c r="AD25" s="326" t="s">
        <v>256</v>
      </c>
      <c r="AF25" s="446">
        <f t="shared" si="3"/>
        <v>0.125</v>
      </c>
      <c r="AG25" s="408"/>
      <c r="AM25" s="411"/>
      <c r="AQ25" s="444"/>
      <c r="AT25" s="287"/>
      <c r="AW25" s="295"/>
    </row>
    <row r="26" spans="1:49" ht="14.25">
      <c r="A26" s="495" t="s">
        <v>64</v>
      </c>
      <c r="B26" s="19" t="s">
        <v>55</v>
      </c>
      <c r="C26" s="319">
        <v>175</v>
      </c>
      <c r="D26" s="319">
        <v>150</v>
      </c>
      <c r="E26" s="319">
        <v>150</v>
      </c>
      <c r="F26" s="319">
        <v>175</v>
      </c>
      <c r="G26" s="319">
        <v>160</v>
      </c>
      <c r="H26" s="319">
        <v>130</v>
      </c>
      <c r="I26" s="319">
        <v>177.5</v>
      </c>
      <c r="J26" s="319">
        <v>155</v>
      </c>
      <c r="K26" s="319">
        <v>110</v>
      </c>
      <c r="L26" s="322">
        <v>200</v>
      </c>
      <c r="M26" s="321" t="s">
        <v>256</v>
      </c>
      <c r="N26" s="322">
        <v>110</v>
      </c>
      <c r="O26" s="322">
        <v>200</v>
      </c>
      <c r="P26" s="321" t="s">
        <v>256</v>
      </c>
      <c r="Q26" s="322" t="s">
        <v>256</v>
      </c>
      <c r="S26" s="319">
        <v>110</v>
      </c>
      <c r="T26" s="322" t="s">
        <v>256</v>
      </c>
      <c r="U26" s="322" t="s">
        <v>256</v>
      </c>
      <c r="V26" s="319">
        <v>110</v>
      </c>
      <c r="W26" s="319">
        <v>150</v>
      </c>
      <c r="X26" s="320">
        <f t="shared" si="4"/>
        <v>-0.2666666666666667</v>
      </c>
      <c r="Y26" s="319">
        <v>115</v>
      </c>
      <c r="Z26" s="319">
        <v>130</v>
      </c>
      <c r="AA26" s="337">
        <f t="shared" si="5"/>
        <v>-0.11538461538461542</v>
      </c>
      <c r="AB26" s="322"/>
      <c r="AC26" s="319">
        <v>110</v>
      </c>
      <c r="AD26" s="322" t="s">
        <v>256</v>
      </c>
      <c r="AF26" s="446">
        <f t="shared" si="3"/>
        <v>0.045454545454545414</v>
      </c>
      <c r="AG26" s="408"/>
      <c r="AQ26" s="444"/>
      <c r="AT26" s="287"/>
      <c r="AW26" s="295"/>
    </row>
    <row r="27" spans="1:49" ht="14.25">
      <c r="A27" s="496"/>
      <c r="B27" s="20" t="s">
        <v>56</v>
      </c>
      <c r="C27" s="323">
        <v>190</v>
      </c>
      <c r="D27" s="323">
        <v>165</v>
      </c>
      <c r="E27" s="323">
        <v>175</v>
      </c>
      <c r="F27" s="323">
        <v>195</v>
      </c>
      <c r="G27" s="323">
        <v>180</v>
      </c>
      <c r="H27" s="323">
        <v>160</v>
      </c>
      <c r="I27" s="323">
        <v>200</v>
      </c>
      <c r="J27" s="323">
        <v>180</v>
      </c>
      <c r="K27" s="323">
        <v>130</v>
      </c>
      <c r="L27" s="326">
        <v>220</v>
      </c>
      <c r="M27" s="325" t="s">
        <v>256</v>
      </c>
      <c r="N27" s="326">
        <v>130</v>
      </c>
      <c r="O27" s="326">
        <v>220</v>
      </c>
      <c r="P27" s="325" t="s">
        <v>256</v>
      </c>
      <c r="Q27" s="326" t="s">
        <v>256</v>
      </c>
      <c r="S27" s="323">
        <v>155</v>
      </c>
      <c r="T27" s="326" t="s">
        <v>256</v>
      </c>
      <c r="U27" s="326" t="s">
        <v>256</v>
      </c>
      <c r="V27" s="323">
        <v>130</v>
      </c>
      <c r="W27" s="323">
        <v>175</v>
      </c>
      <c r="X27" s="324">
        <f t="shared" si="4"/>
        <v>-0.2571428571428571</v>
      </c>
      <c r="Y27" s="323">
        <v>130</v>
      </c>
      <c r="Z27" s="323">
        <v>160</v>
      </c>
      <c r="AA27" s="339">
        <f t="shared" si="5"/>
        <v>-0.1875</v>
      </c>
      <c r="AB27" s="326"/>
      <c r="AC27" s="323">
        <v>130</v>
      </c>
      <c r="AD27" s="326" t="s">
        <v>256</v>
      </c>
      <c r="AF27" s="446">
        <f t="shared" si="3"/>
        <v>0</v>
      </c>
      <c r="AG27" s="408"/>
      <c r="AQ27" s="444"/>
      <c r="AT27" s="287"/>
      <c r="AW27" s="295"/>
    </row>
    <row r="28" spans="1:49" ht="12.75">
      <c r="A28" s="517" t="s">
        <v>294</v>
      </c>
      <c r="B28" s="517"/>
      <c r="C28" s="517"/>
      <c r="D28" s="517"/>
      <c r="E28" s="517"/>
      <c r="F28" s="517"/>
      <c r="G28" s="517"/>
      <c r="H28" s="517"/>
      <c r="I28" s="517"/>
      <c r="J28" s="517"/>
      <c r="K28" s="517"/>
      <c r="L28" s="517"/>
      <c r="M28" s="517"/>
      <c r="N28" s="517"/>
      <c r="O28" s="517"/>
      <c r="P28" s="63"/>
      <c r="S28" s="242"/>
      <c r="T28" s="284"/>
      <c r="V28" s="60"/>
      <c r="W28" s="190"/>
      <c r="Z28" s="190"/>
      <c r="AA28" s="190"/>
      <c r="AN28" s="210"/>
      <c r="AO28" s="210"/>
      <c r="AQ28" s="444"/>
      <c r="AT28" s="287"/>
      <c r="AW28" s="295"/>
    </row>
    <row r="29" spans="1:49" ht="12.75">
      <c r="A29" s="60"/>
      <c r="B29" s="60"/>
      <c r="C29" s="60"/>
      <c r="D29" s="60"/>
      <c r="E29" s="60"/>
      <c r="F29" s="60"/>
      <c r="G29" s="60"/>
      <c r="H29" s="60"/>
      <c r="I29" s="60"/>
      <c r="J29" s="60"/>
      <c r="K29" s="60"/>
      <c r="L29" s="60"/>
      <c r="M29" s="60"/>
      <c r="N29" s="60"/>
      <c r="O29" s="60"/>
      <c r="P29" s="63"/>
      <c r="Q29" s="63"/>
      <c r="S29" s="242"/>
      <c r="T29" s="284"/>
      <c r="V29" s="60"/>
      <c r="W29" s="63"/>
      <c r="X29" s="63"/>
      <c r="Y29" s="63"/>
      <c r="Z29" s="109"/>
      <c r="AN29" s="210"/>
      <c r="AO29" s="210"/>
      <c r="AQ29" s="444"/>
      <c r="AT29" s="287"/>
      <c r="AW29" s="295"/>
    </row>
    <row r="30" spans="3:49" ht="12.75">
      <c r="C30" s="106"/>
      <c r="D30" s="106"/>
      <c r="E30" s="105"/>
      <c r="F30" s="106"/>
      <c r="G30" s="106"/>
      <c r="H30" s="105"/>
      <c r="I30" s="106"/>
      <c r="J30" s="106"/>
      <c r="K30" s="105"/>
      <c r="L30" s="105"/>
      <c r="P30" s="64"/>
      <c r="S30" s="197"/>
      <c r="T30" s="284"/>
      <c r="V30" s="199"/>
      <c r="W30" s="64"/>
      <c r="X30" s="64"/>
      <c r="Y30" s="64"/>
      <c r="Z30" s="109"/>
      <c r="AN30" s="229"/>
      <c r="AO30" s="210"/>
      <c r="AQ30" s="444"/>
      <c r="AS30" s="295"/>
      <c r="AT30" s="287"/>
      <c r="AW30" s="295"/>
    </row>
    <row r="31" spans="3:49" ht="12.75">
      <c r="C31" s="106"/>
      <c r="D31" s="106"/>
      <c r="E31" s="105"/>
      <c r="F31" s="106"/>
      <c r="G31" s="106"/>
      <c r="H31" s="105"/>
      <c r="I31" s="106"/>
      <c r="J31" s="106"/>
      <c r="K31" s="105"/>
      <c r="L31" s="105"/>
      <c r="S31" s="197"/>
      <c r="T31" s="284"/>
      <c r="V31" s="60"/>
      <c r="Z31" s="109"/>
      <c r="AN31" s="279"/>
      <c r="AO31" s="210"/>
      <c r="AQ31" s="444"/>
      <c r="AT31" s="287"/>
      <c r="AW31" s="295"/>
    </row>
    <row r="32" spans="19:49" ht="12.75">
      <c r="S32" s="193"/>
      <c r="T32" s="284"/>
      <c r="U32" s="201"/>
      <c r="V32" s="60"/>
      <c r="Z32" s="109"/>
      <c r="AN32" s="279"/>
      <c r="AO32" s="210"/>
      <c r="AQ32" s="444"/>
      <c r="AT32" s="287"/>
      <c r="AW32" s="295"/>
    </row>
    <row r="33" spans="1:49" ht="12.75">
      <c r="A33" s="525" t="s">
        <v>348</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N33" s="279"/>
      <c r="AO33" s="210"/>
      <c r="AQ33" s="444"/>
      <c r="AT33" s="287"/>
      <c r="AW33" s="350"/>
    </row>
    <row r="34" spans="1:51" ht="25.5">
      <c r="A34" s="113" t="s">
        <v>123</v>
      </c>
      <c r="B34" s="115" t="s">
        <v>145</v>
      </c>
      <c r="C34" s="514" t="s">
        <v>72</v>
      </c>
      <c r="D34" s="515"/>
      <c r="E34" s="516"/>
      <c r="F34" s="514" t="s">
        <v>73</v>
      </c>
      <c r="G34" s="515"/>
      <c r="H34" s="516"/>
      <c r="I34" s="514" t="s">
        <v>74</v>
      </c>
      <c r="J34" s="515"/>
      <c r="K34" s="516"/>
      <c r="L34" s="514" t="s">
        <v>75</v>
      </c>
      <c r="M34" s="515"/>
      <c r="N34" s="516"/>
      <c r="O34" s="514" t="s">
        <v>76</v>
      </c>
      <c r="P34" s="515"/>
      <c r="Q34" s="516"/>
      <c r="R34" s="514" t="s">
        <v>184</v>
      </c>
      <c r="S34" s="515"/>
      <c r="T34" s="516"/>
      <c r="U34" s="514" t="s">
        <v>192</v>
      </c>
      <c r="V34" s="515"/>
      <c r="W34" s="516"/>
      <c r="X34" s="514" t="s">
        <v>193</v>
      </c>
      <c r="Y34" s="515"/>
      <c r="Z34" s="516"/>
      <c r="AA34" s="514" t="s">
        <v>194</v>
      </c>
      <c r="AB34" s="515"/>
      <c r="AC34" s="516"/>
      <c r="AD34" s="514" t="s">
        <v>195</v>
      </c>
      <c r="AE34" s="515"/>
      <c r="AF34" s="516"/>
      <c r="AG34" s="514" t="s">
        <v>203</v>
      </c>
      <c r="AH34" s="515"/>
      <c r="AI34" s="516"/>
      <c r="AJ34" s="514" t="s">
        <v>204</v>
      </c>
      <c r="AK34" s="515"/>
      <c r="AL34" s="516"/>
      <c r="AQ34" s="444"/>
      <c r="AW34" s="350"/>
      <c r="AX34" s="297"/>
      <c r="AY34" s="297"/>
    </row>
    <row r="35" spans="1:53" ht="12.75">
      <c r="A35" s="114"/>
      <c r="B35" s="116"/>
      <c r="C35" s="119">
        <v>2011</v>
      </c>
      <c r="D35" s="191">
        <v>2012</v>
      </c>
      <c r="E35" s="352">
        <v>2013</v>
      </c>
      <c r="F35" s="191">
        <v>2011</v>
      </c>
      <c r="G35" s="191">
        <v>2012</v>
      </c>
      <c r="H35" s="352">
        <v>2013</v>
      </c>
      <c r="I35" s="191">
        <v>2011</v>
      </c>
      <c r="J35" s="191">
        <v>2012</v>
      </c>
      <c r="K35" s="119">
        <v>2013</v>
      </c>
      <c r="L35" s="191">
        <v>2011</v>
      </c>
      <c r="M35" s="191">
        <v>2012</v>
      </c>
      <c r="N35" s="191">
        <v>2013</v>
      </c>
      <c r="O35" s="191">
        <v>2011</v>
      </c>
      <c r="P35" s="191">
        <v>2012</v>
      </c>
      <c r="Q35" s="191">
        <v>2013</v>
      </c>
      <c r="R35" s="191">
        <v>2011</v>
      </c>
      <c r="S35" s="191">
        <v>2012</v>
      </c>
      <c r="T35" s="191">
        <v>2013</v>
      </c>
      <c r="U35" s="200">
        <v>2011</v>
      </c>
      <c r="V35" s="200">
        <v>2012</v>
      </c>
      <c r="W35" s="191">
        <v>2013</v>
      </c>
      <c r="X35" s="191">
        <v>2011</v>
      </c>
      <c r="Y35" s="191">
        <v>2012</v>
      </c>
      <c r="Z35" s="191">
        <v>2013</v>
      </c>
      <c r="AA35" s="191">
        <v>2011</v>
      </c>
      <c r="AB35" s="191">
        <v>2012</v>
      </c>
      <c r="AC35" s="191">
        <v>2013</v>
      </c>
      <c r="AD35" s="191">
        <v>2011</v>
      </c>
      <c r="AE35" s="191">
        <v>2012</v>
      </c>
      <c r="AF35" s="191">
        <v>2013</v>
      </c>
      <c r="AG35" s="191">
        <v>2011</v>
      </c>
      <c r="AH35" s="191">
        <v>2012</v>
      </c>
      <c r="AI35" s="191">
        <v>2013</v>
      </c>
      <c r="AJ35" s="191">
        <v>2011</v>
      </c>
      <c r="AK35" s="191">
        <v>2012</v>
      </c>
      <c r="AL35" s="191">
        <v>2013</v>
      </c>
      <c r="AQ35" s="444"/>
      <c r="AW35" s="350"/>
      <c r="AX35" s="297"/>
      <c r="AY35" s="297"/>
      <c r="AZ35" s="60"/>
      <c r="BA35" s="60"/>
    </row>
    <row r="36" spans="1:53" ht="15">
      <c r="A36" s="117" t="s">
        <v>146</v>
      </c>
      <c r="B36" s="151"/>
      <c r="C36" s="120"/>
      <c r="D36" s="120"/>
      <c r="E36" s="415"/>
      <c r="F36" s="118"/>
      <c r="G36" s="192"/>
      <c r="H36" s="409"/>
      <c r="I36" s="118"/>
      <c r="J36" s="192"/>
      <c r="K36" s="152"/>
      <c r="L36" s="118"/>
      <c r="M36" s="192"/>
      <c r="N36" s="152"/>
      <c r="O36" s="127"/>
      <c r="P36" s="192"/>
      <c r="Q36" s="128"/>
      <c r="R36" s="137"/>
      <c r="S36" s="192"/>
      <c r="T36" s="138"/>
      <c r="U36" s="174"/>
      <c r="V36" s="60"/>
      <c r="W36" s="141"/>
      <c r="X36" s="60"/>
      <c r="Y36" s="60"/>
      <c r="Z36" s="142"/>
      <c r="AA36" s="60"/>
      <c r="AB36" s="60"/>
      <c r="AC36" s="143"/>
      <c r="AE36" s="190"/>
      <c r="AF36" s="152"/>
      <c r="AG36" s="135"/>
      <c r="AH36" s="135"/>
      <c r="AI36" s="158"/>
      <c r="AK36" s="190"/>
      <c r="AL36" s="158"/>
      <c r="AQ36" s="444"/>
      <c r="AW36" s="350"/>
      <c r="AX36" s="297"/>
      <c r="AY36" s="297"/>
      <c r="AZ36" s="60"/>
      <c r="BA36" s="60"/>
    </row>
    <row r="37" spans="1:53" ht="14.25">
      <c r="A37" s="523" t="s">
        <v>149</v>
      </c>
      <c r="B37" s="172" t="s">
        <v>148</v>
      </c>
      <c r="C37" s="319">
        <v>13500</v>
      </c>
      <c r="D37" s="319">
        <v>11000</v>
      </c>
      <c r="E37" s="319">
        <v>9000</v>
      </c>
      <c r="F37" s="319">
        <v>13500</v>
      </c>
      <c r="G37" s="319">
        <v>11000</v>
      </c>
      <c r="H37" s="319">
        <v>9000</v>
      </c>
      <c r="I37" s="319">
        <v>13500</v>
      </c>
      <c r="J37" s="319">
        <v>11000</v>
      </c>
      <c r="K37" s="319">
        <v>9000</v>
      </c>
      <c r="L37" s="319">
        <v>13500</v>
      </c>
      <c r="M37" s="319">
        <v>11000</v>
      </c>
      <c r="N37" s="319">
        <v>8000</v>
      </c>
      <c r="O37" s="319">
        <v>13500</v>
      </c>
      <c r="P37" s="319">
        <v>11000</v>
      </c>
      <c r="Q37" s="319">
        <v>8000</v>
      </c>
      <c r="R37" s="319">
        <v>13500</v>
      </c>
      <c r="S37" s="319">
        <v>11000</v>
      </c>
      <c r="T37" s="319">
        <v>8000</v>
      </c>
      <c r="U37" s="319">
        <v>11500</v>
      </c>
      <c r="V37" s="319">
        <v>11000</v>
      </c>
      <c r="W37" s="319">
        <v>8000</v>
      </c>
      <c r="X37" s="319">
        <v>11500</v>
      </c>
      <c r="Y37" s="319">
        <v>10500</v>
      </c>
      <c r="Z37" s="319">
        <v>8000</v>
      </c>
      <c r="AA37" s="319">
        <v>10500</v>
      </c>
      <c r="AB37" s="319">
        <v>10000</v>
      </c>
      <c r="AC37" s="319">
        <v>8000</v>
      </c>
      <c r="AD37" s="319">
        <v>10500</v>
      </c>
      <c r="AE37" s="319">
        <v>10000</v>
      </c>
      <c r="AF37" s="319">
        <v>7500</v>
      </c>
      <c r="AG37" s="319">
        <v>10500</v>
      </c>
      <c r="AH37" s="319">
        <v>9500</v>
      </c>
      <c r="AI37" s="319">
        <v>7500</v>
      </c>
      <c r="AJ37" s="319">
        <v>10500</v>
      </c>
      <c r="AK37" s="319">
        <v>9000</v>
      </c>
      <c r="AL37" s="319">
        <v>7500</v>
      </c>
      <c r="AQ37" s="444"/>
      <c r="AW37" s="350"/>
      <c r="AX37" s="297"/>
      <c r="AY37" s="297"/>
      <c r="AZ37" s="317"/>
      <c r="BA37" s="201"/>
    </row>
    <row r="38" spans="1:53" ht="13.5" customHeight="1">
      <c r="A38" s="524"/>
      <c r="B38" s="173" t="s">
        <v>147</v>
      </c>
      <c r="C38" s="323">
        <v>14500</v>
      </c>
      <c r="D38" s="323">
        <v>12500</v>
      </c>
      <c r="E38" s="323">
        <v>10000</v>
      </c>
      <c r="F38" s="323">
        <v>14500</v>
      </c>
      <c r="G38" s="323">
        <v>13000</v>
      </c>
      <c r="H38" s="323">
        <v>10000</v>
      </c>
      <c r="I38" s="323">
        <v>14500</v>
      </c>
      <c r="J38" s="323">
        <v>13000</v>
      </c>
      <c r="K38" s="323">
        <v>10000</v>
      </c>
      <c r="L38" s="323">
        <v>14500</v>
      </c>
      <c r="M38" s="323">
        <v>13000</v>
      </c>
      <c r="N38" s="323">
        <v>9000</v>
      </c>
      <c r="O38" s="323">
        <v>14500</v>
      </c>
      <c r="P38" s="323">
        <v>13000</v>
      </c>
      <c r="Q38" s="323">
        <v>9000</v>
      </c>
      <c r="R38" s="323">
        <v>14500</v>
      </c>
      <c r="S38" s="323">
        <v>13000</v>
      </c>
      <c r="T38" s="323">
        <v>9000</v>
      </c>
      <c r="U38" s="323">
        <v>13000</v>
      </c>
      <c r="V38" s="323">
        <v>13000</v>
      </c>
      <c r="W38" s="323">
        <v>9000</v>
      </c>
      <c r="X38" s="323">
        <v>13000</v>
      </c>
      <c r="Y38" s="323">
        <v>12000</v>
      </c>
      <c r="Z38" s="323">
        <v>9000</v>
      </c>
      <c r="AA38" s="323">
        <v>11500</v>
      </c>
      <c r="AB38" s="323">
        <v>10750</v>
      </c>
      <c r="AC38" s="323">
        <v>9000</v>
      </c>
      <c r="AD38" s="323">
        <v>11500</v>
      </c>
      <c r="AE38" s="323">
        <v>10000</v>
      </c>
      <c r="AF38" s="323">
        <v>9000</v>
      </c>
      <c r="AG38" s="323">
        <v>11500</v>
      </c>
      <c r="AH38" s="323">
        <v>9500</v>
      </c>
      <c r="AI38" s="323">
        <v>8000</v>
      </c>
      <c r="AJ38" s="323">
        <v>12000</v>
      </c>
      <c r="AK38" s="323">
        <v>9500</v>
      </c>
      <c r="AL38" s="323">
        <v>8000</v>
      </c>
      <c r="AQ38" s="444"/>
      <c r="AW38" s="350"/>
      <c r="AX38" s="297"/>
      <c r="AY38" s="297"/>
      <c r="AZ38" s="317"/>
      <c r="BA38" s="201"/>
    </row>
    <row r="39" spans="1:53" ht="14.25">
      <c r="A39" s="523" t="s">
        <v>144</v>
      </c>
      <c r="B39" s="172" t="s">
        <v>148</v>
      </c>
      <c r="C39" s="319">
        <v>17500</v>
      </c>
      <c r="D39" s="319">
        <v>17000</v>
      </c>
      <c r="E39" s="319">
        <v>14000</v>
      </c>
      <c r="F39" s="319">
        <v>17500</v>
      </c>
      <c r="G39" s="319">
        <v>17000</v>
      </c>
      <c r="H39" s="319">
        <v>13500</v>
      </c>
      <c r="I39" s="319">
        <v>17500</v>
      </c>
      <c r="J39" s="319">
        <v>18000</v>
      </c>
      <c r="K39" s="319">
        <v>13000</v>
      </c>
      <c r="L39" s="319">
        <v>18500</v>
      </c>
      <c r="M39" s="319">
        <v>17000</v>
      </c>
      <c r="N39" s="319">
        <v>11500</v>
      </c>
      <c r="O39" s="319">
        <v>18750</v>
      </c>
      <c r="P39" s="319">
        <v>17000</v>
      </c>
      <c r="Q39" s="319">
        <v>11500</v>
      </c>
      <c r="R39" s="319">
        <v>21500</v>
      </c>
      <c r="S39" s="319">
        <v>17000</v>
      </c>
      <c r="T39" s="319">
        <v>11500</v>
      </c>
      <c r="U39" s="319">
        <v>19000</v>
      </c>
      <c r="V39" s="319">
        <v>17000</v>
      </c>
      <c r="W39" s="319">
        <v>11500</v>
      </c>
      <c r="X39" s="319">
        <v>17000</v>
      </c>
      <c r="Y39" s="319">
        <v>17000</v>
      </c>
      <c r="Z39" s="319">
        <v>11000</v>
      </c>
      <c r="AA39" s="319">
        <v>16500</v>
      </c>
      <c r="AB39" s="319">
        <v>16000</v>
      </c>
      <c r="AC39" s="319">
        <v>11000</v>
      </c>
      <c r="AD39" s="319">
        <v>16500</v>
      </c>
      <c r="AE39" s="319">
        <v>16000</v>
      </c>
      <c r="AF39" s="319">
        <v>11000</v>
      </c>
      <c r="AG39" s="319">
        <v>16500</v>
      </c>
      <c r="AH39" s="319">
        <v>14500</v>
      </c>
      <c r="AI39" s="319">
        <v>9000</v>
      </c>
      <c r="AJ39" s="319">
        <v>16500</v>
      </c>
      <c r="AK39" s="319">
        <v>14000</v>
      </c>
      <c r="AL39" s="319">
        <v>9000</v>
      </c>
      <c r="AQ39" s="444"/>
      <c r="AW39" s="350"/>
      <c r="AX39" s="297"/>
      <c r="AY39" s="297"/>
      <c r="AZ39" s="317"/>
      <c r="BA39" s="201"/>
    </row>
    <row r="40" spans="1:53" ht="14.25">
      <c r="A40" s="524"/>
      <c r="B40" s="173" t="s">
        <v>147</v>
      </c>
      <c r="C40" s="323">
        <v>19000</v>
      </c>
      <c r="D40" s="323">
        <v>20000</v>
      </c>
      <c r="E40" s="323">
        <v>16000</v>
      </c>
      <c r="F40" s="323">
        <v>19000</v>
      </c>
      <c r="G40" s="323">
        <v>20000</v>
      </c>
      <c r="H40" s="323">
        <v>16000</v>
      </c>
      <c r="I40" s="323">
        <v>19000</v>
      </c>
      <c r="J40" s="323">
        <v>19500</v>
      </c>
      <c r="K40" s="323">
        <v>15000</v>
      </c>
      <c r="L40" s="323">
        <v>20000</v>
      </c>
      <c r="M40" s="323">
        <v>19500</v>
      </c>
      <c r="N40" s="323">
        <v>13500</v>
      </c>
      <c r="O40" s="323">
        <v>21500</v>
      </c>
      <c r="P40" s="323">
        <v>19000</v>
      </c>
      <c r="Q40" s="323">
        <v>13500</v>
      </c>
      <c r="R40" s="323">
        <v>23000</v>
      </c>
      <c r="S40" s="323">
        <v>19000</v>
      </c>
      <c r="T40" s="323">
        <v>13500</v>
      </c>
      <c r="U40" s="323">
        <v>21000</v>
      </c>
      <c r="V40" s="323">
        <v>19000</v>
      </c>
      <c r="W40" s="323">
        <v>13500</v>
      </c>
      <c r="X40" s="323">
        <v>21000</v>
      </c>
      <c r="Y40" s="323">
        <v>18500</v>
      </c>
      <c r="Z40" s="323">
        <v>13000</v>
      </c>
      <c r="AA40" s="323">
        <v>19000</v>
      </c>
      <c r="AB40" s="323">
        <v>17500</v>
      </c>
      <c r="AC40" s="323">
        <v>14500</v>
      </c>
      <c r="AD40" s="323">
        <v>19500</v>
      </c>
      <c r="AE40" s="323">
        <v>17500</v>
      </c>
      <c r="AF40" s="323">
        <v>12250</v>
      </c>
      <c r="AG40" s="323">
        <v>19500</v>
      </c>
      <c r="AH40" s="323">
        <v>16500</v>
      </c>
      <c r="AI40" s="323">
        <v>11000</v>
      </c>
      <c r="AJ40" s="323">
        <v>20000</v>
      </c>
      <c r="AK40" s="323">
        <v>16000</v>
      </c>
      <c r="AL40" s="323">
        <v>11000</v>
      </c>
      <c r="AQ40" s="444"/>
      <c r="AW40" s="350"/>
      <c r="AX40" s="297"/>
      <c r="AY40" s="297"/>
      <c r="AZ40" s="317"/>
      <c r="BA40" s="201"/>
    </row>
    <row r="41" spans="1:53" ht="12.75" customHeight="1">
      <c r="A41" s="523" t="s">
        <v>166</v>
      </c>
      <c r="B41" s="172" t="s">
        <v>148</v>
      </c>
      <c r="C41" s="331">
        <v>17500</v>
      </c>
      <c r="D41" s="331">
        <v>17000</v>
      </c>
      <c r="E41" s="331">
        <v>14000</v>
      </c>
      <c r="F41" s="331">
        <v>17500</v>
      </c>
      <c r="G41" s="331">
        <v>18500</v>
      </c>
      <c r="H41" s="331">
        <v>13500</v>
      </c>
      <c r="I41" s="331">
        <v>17500</v>
      </c>
      <c r="J41" s="331">
        <v>18000</v>
      </c>
      <c r="K41" s="331">
        <v>13000</v>
      </c>
      <c r="L41" s="331">
        <v>18750</v>
      </c>
      <c r="M41" s="331">
        <v>17500</v>
      </c>
      <c r="N41" s="331">
        <v>12000</v>
      </c>
      <c r="O41" s="331">
        <v>20000</v>
      </c>
      <c r="P41" s="331">
        <v>18000</v>
      </c>
      <c r="Q41" s="331">
        <v>12000</v>
      </c>
      <c r="R41" s="331">
        <v>21000</v>
      </c>
      <c r="S41" s="331">
        <v>18000</v>
      </c>
      <c r="T41" s="331">
        <v>12000</v>
      </c>
      <c r="U41" s="331">
        <v>21000</v>
      </c>
      <c r="V41" s="331">
        <v>17000</v>
      </c>
      <c r="W41" s="331">
        <v>12000</v>
      </c>
      <c r="X41" s="331">
        <v>19000</v>
      </c>
      <c r="Y41" s="331">
        <v>17000</v>
      </c>
      <c r="Z41" s="331">
        <v>11000</v>
      </c>
      <c r="AA41" s="331">
        <v>17000</v>
      </c>
      <c r="AB41" s="331">
        <v>16000</v>
      </c>
      <c r="AC41" s="331">
        <v>11000</v>
      </c>
      <c r="AD41" s="331">
        <v>17000</v>
      </c>
      <c r="AE41" s="331">
        <v>16500</v>
      </c>
      <c r="AF41" s="331">
        <v>10750</v>
      </c>
      <c r="AG41" s="331">
        <v>17000</v>
      </c>
      <c r="AH41" s="331">
        <v>15000</v>
      </c>
      <c r="AI41" s="331">
        <v>9000</v>
      </c>
      <c r="AJ41" s="331">
        <v>17000</v>
      </c>
      <c r="AK41" s="331">
        <v>14000</v>
      </c>
      <c r="AL41" s="331">
        <v>9000</v>
      </c>
      <c r="AQ41" s="444"/>
      <c r="AW41" s="350"/>
      <c r="AX41" s="297"/>
      <c r="AY41" s="297"/>
      <c r="AZ41" s="317"/>
      <c r="BA41" s="201"/>
    </row>
    <row r="42" spans="1:53" ht="14.25">
      <c r="A42" s="524"/>
      <c r="B42" s="173" t="s">
        <v>147</v>
      </c>
      <c r="C42" s="331">
        <v>19000</v>
      </c>
      <c r="D42" s="331">
        <v>20000</v>
      </c>
      <c r="E42" s="331">
        <v>16500</v>
      </c>
      <c r="F42" s="331">
        <v>19000</v>
      </c>
      <c r="G42" s="331">
        <v>20000</v>
      </c>
      <c r="H42" s="331">
        <v>16000</v>
      </c>
      <c r="I42" s="331">
        <v>19000</v>
      </c>
      <c r="J42" s="331">
        <v>19500</v>
      </c>
      <c r="K42" s="331">
        <v>15000</v>
      </c>
      <c r="L42" s="331">
        <v>20500</v>
      </c>
      <c r="M42" s="331">
        <v>20000</v>
      </c>
      <c r="N42" s="331">
        <v>13000</v>
      </c>
      <c r="O42" s="331">
        <v>22500</v>
      </c>
      <c r="P42" s="331">
        <v>19500</v>
      </c>
      <c r="Q42" s="331">
        <v>13000</v>
      </c>
      <c r="R42" s="331">
        <v>23000</v>
      </c>
      <c r="S42" s="331">
        <v>19500</v>
      </c>
      <c r="T42" s="331">
        <v>13000</v>
      </c>
      <c r="U42" s="331">
        <v>23000</v>
      </c>
      <c r="V42" s="331">
        <v>19000</v>
      </c>
      <c r="W42" s="331">
        <v>13000</v>
      </c>
      <c r="X42" s="331">
        <v>21000</v>
      </c>
      <c r="Y42" s="331">
        <v>19000</v>
      </c>
      <c r="Z42" s="331">
        <v>13000</v>
      </c>
      <c r="AA42" s="331">
        <v>19500</v>
      </c>
      <c r="AB42" s="331">
        <v>17000</v>
      </c>
      <c r="AC42" s="331">
        <v>13500</v>
      </c>
      <c r="AD42" s="331">
        <v>19500</v>
      </c>
      <c r="AE42" s="331">
        <v>17500</v>
      </c>
      <c r="AF42" s="331">
        <v>12000</v>
      </c>
      <c r="AG42" s="331">
        <v>19500</v>
      </c>
      <c r="AH42" s="331">
        <v>16500</v>
      </c>
      <c r="AI42" s="331">
        <v>11000</v>
      </c>
      <c r="AJ42" s="331">
        <v>20500</v>
      </c>
      <c r="AK42" s="331">
        <v>16500</v>
      </c>
      <c r="AL42" s="331">
        <v>11000</v>
      </c>
      <c r="AQ42" s="444"/>
      <c r="AW42" s="350"/>
      <c r="AX42" s="297"/>
      <c r="AY42" s="297"/>
      <c r="AZ42" s="317"/>
      <c r="BA42" s="201"/>
    </row>
    <row r="43" spans="1:53" ht="14.25">
      <c r="A43" s="523" t="s">
        <v>66</v>
      </c>
      <c r="B43" s="172" t="s">
        <v>148</v>
      </c>
      <c r="C43" s="319">
        <v>19000</v>
      </c>
      <c r="D43" s="319">
        <v>20500</v>
      </c>
      <c r="E43" s="319">
        <v>16500</v>
      </c>
      <c r="F43" s="319">
        <v>19000</v>
      </c>
      <c r="G43" s="319">
        <v>21500</v>
      </c>
      <c r="H43" s="319">
        <v>16000</v>
      </c>
      <c r="I43" s="319">
        <v>19000</v>
      </c>
      <c r="J43" s="319">
        <v>20500</v>
      </c>
      <c r="K43" s="319">
        <v>15000</v>
      </c>
      <c r="L43" s="319">
        <v>20500</v>
      </c>
      <c r="M43" s="319">
        <v>20500</v>
      </c>
      <c r="N43" s="319">
        <v>13500</v>
      </c>
      <c r="O43" s="319">
        <v>22000</v>
      </c>
      <c r="P43" s="319">
        <v>21000</v>
      </c>
      <c r="Q43" s="319">
        <v>13500</v>
      </c>
      <c r="R43" s="319">
        <v>23000</v>
      </c>
      <c r="S43" s="319">
        <v>21000</v>
      </c>
      <c r="T43" s="319">
        <v>13500</v>
      </c>
      <c r="U43" s="319">
        <v>23000</v>
      </c>
      <c r="V43" s="319">
        <v>21000</v>
      </c>
      <c r="W43" s="319">
        <v>13500</v>
      </c>
      <c r="X43" s="319">
        <v>22500</v>
      </c>
      <c r="Y43" s="319">
        <v>19500</v>
      </c>
      <c r="Z43" s="319">
        <v>13000</v>
      </c>
      <c r="AA43" s="319">
        <v>20000</v>
      </c>
      <c r="AB43" s="319">
        <v>17500</v>
      </c>
      <c r="AC43" s="319">
        <v>13000</v>
      </c>
      <c r="AD43" s="319">
        <v>20000</v>
      </c>
      <c r="AE43" s="319">
        <v>17500</v>
      </c>
      <c r="AF43" s="319">
        <v>13000</v>
      </c>
      <c r="AG43" s="319">
        <v>20500</v>
      </c>
      <c r="AH43" s="319">
        <v>17500</v>
      </c>
      <c r="AI43" s="319">
        <v>11000</v>
      </c>
      <c r="AJ43" s="319">
        <v>20500</v>
      </c>
      <c r="AK43" s="319">
        <v>16500</v>
      </c>
      <c r="AL43" s="319">
        <v>10000</v>
      </c>
      <c r="AQ43" s="444"/>
      <c r="AW43" s="350"/>
      <c r="AX43" s="297"/>
      <c r="AY43" s="297"/>
      <c r="AZ43" s="317"/>
      <c r="BA43" s="201"/>
    </row>
    <row r="44" spans="1:53" ht="14.25">
      <c r="A44" s="524"/>
      <c r="B44" s="173" t="s">
        <v>147</v>
      </c>
      <c r="C44" s="323">
        <v>21000</v>
      </c>
      <c r="D44" s="323">
        <v>21500</v>
      </c>
      <c r="E44" s="323">
        <v>18000</v>
      </c>
      <c r="F44" s="323">
        <v>21000</v>
      </c>
      <c r="G44" s="323">
        <v>22500</v>
      </c>
      <c r="H44" s="323">
        <v>16500</v>
      </c>
      <c r="I44" s="323">
        <v>21000</v>
      </c>
      <c r="J44" s="323">
        <v>22500</v>
      </c>
      <c r="K44" s="323">
        <v>16000</v>
      </c>
      <c r="L44" s="323">
        <v>22500</v>
      </c>
      <c r="M44" s="323">
        <v>22000</v>
      </c>
      <c r="N44" s="323">
        <v>15000</v>
      </c>
      <c r="O44" s="323">
        <v>23500</v>
      </c>
      <c r="P44" s="323">
        <v>22500</v>
      </c>
      <c r="Q44" s="323">
        <v>15000</v>
      </c>
      <c r="R44" s="323">
        <v>24000</v>
      </c>
      <c r="S44" s="323">
        <v>22500</v>
      </c>
      <c r="T44" s="323">
        <v>16000</v>
      </c>
      <c r="U44" s="323">
        <v>24000</v>
      </c>
      <c r="V44" s="323">
        <v>22250</v>
      </c>
      <c r="W44" s="323">
        <v>16000</v>
      </c>
      <c r="X44" s="323">
        <v>23500</v>
      </c>
      <c r="Y44" s="323">
        <v>21500</v>
      </c>
      <c r="Z44" s="323">
        <v>14000</v>
      </c>
      <c r="AA44" s="323">
        <v>21000</v>
      </c>
      <c r="AB44" s="323">
        <v>19000</v>
      </c>
      <c r="AC44" s="323">
        <v>14500</v>
      </c>
      <c r="AD44" s="323">
        <v>21000</v>
      </c>
      <c r="AE44" s="323">
        <v>19000</v>
      </c>
      <c r="AF44" s="323">
        <v>13500</v>
      </c>
      <c r="AG44" s="323">
        <v>21000</v>
      </c>
      <c r="AH44" s="323">
        <v>17500</v>
      </c>
      <c r="AI44" s="323">
        <v>12000</v>
      </c>
      <c r="AJ44" s="323">
        <v>21000</v>
      </c>
      <c r="AK44" s="323">
        <v>18000</v>
      </c>
      <c r="AL44" s="323">
        <v>11000</v>
      </c>
      <c r="AQ44" s="444"/>
      <c r="AW44" s="350"/>
      <c r="AX44" s="297"/>
      <c r="AY44" s="297"/>
      <c r="AZ44" s="317"/>
      <c r="BA44" s="201"/>
    </row>
    <row r="45" spans="1:53" ht="14.25">
      <c r="A45" s="523" t="s">
        <v>67</v>
      </c>
      <c r="B45" s="172" t="s">
        <v>148</v>
      </c>
      <c r="C45" s="319">
        <v>19000</v>
      </c>
      <c r="D45" s="319">
        <v>20000</v>
      </c>
      <c r="E45" s="319">
        <v>15000</v>
      </c>
      <c r="F45" s="319">
        <v>19000</v>
      </c>
      <c r="G45" s="319">
        <v>20000</v>
      </c>
      <c r="H45" s="319">
        <v>14000</v>
      </c>
      <c r="I45" s="319">
        <v>19000</v>
      </c>
      <c r="J45" s="319">
        <v>19000</v>
      </c>
      <c r="K45" s="319">
        <v>13000</v>
      </c>
      <c r="L45" s="319">
        <v>20500</v>
      </c>
      <c r="M45" s="319">
        <v>19000</v>
      </c>
      <c r="N45" s="319">
        <v>13000</v>
      </c>
      <c r="O45" s="319">
        <v>22000</v>
      </c>
      <c r="P45" s="319">
        <v>19000</v>
      </c>
      <c r="Q45" s="319">
        <v>13000</v>
      </c>
      <c r="R45" s="319">
        <v>23000</v>
      </c>
      <c r="S45" s="319">
        <v>19000</v>
      </c>
      <c r="T45" s="319">
        <v>13000</v>
      </c>
      <c r="U45" s="319">
        <v>23000</v>
      </c>
      <c r="V45" s="319">
        <v>19000</v>
      </c>
      <c r="W45" s="319">
        <v>13000</v>
      </c>
      <c r="X45" s="319">
        <v>23000</v>
      </c>
      <c r="Y45" s="319">
        <v>19000</v>
      </c>
      <c r="Z45" s="319">
        <v>13000</v>
      </c>
      <c r="AA45" s="319">
        <v>20000</v>
      </c>
      <c r="AB45" s="319">
        <v>17500</v>
      </c>
      <c r="AC45" s="319">
        <v>13000</v>
      </c>
      <c r="AD45" s="319">
        <v>20000</v>
      </c>
      <c r="AE45" s="319">
        <v>16500</v>
      </c>
      <c r="AF45" s="319">
        <v>11000</v>
      </c>
      <c r="AG45" s="319">
        <v>20000</v>
      </c>
      <c r="AH45" s="319">
        <v>16500</v>
      </c>
      <c r="AI45" s="319">
        <v>9000</v>
      </c>
      <c r="AJ45" s="319">
        <v>20000</v>
      </c>
      <c r="AK45" s="319">
        <v>15000</v>
      </c>
      <c r="AL45" s="319">
        <v>9000</v>
      </c>
      <c r="AQ45" s="444"/>
      <c r="AW45" s="350"/>
      <c r="AX45" s="297"/>
      <c r="AY45" s="297"/>
      <c r="AZ45" s="317"/>
      <c r="BA45" s="201"/>
    </row>
    <row r="46" spans="1:53" ht="14.25">
      <c r="A46" s="524"/>
      <c r="B46" s="173" t="s">
        <v>147</v>
      </c>
      <c r="C46" s="323">
        <v>21000</v>
      </c>
      <c r="D46" s="323">
        <v>21000</v>
      </c>
      <c r="E46" s="323">
        <v>17000</v>
      </c>
      <c r="F46" s="323">
        <v>21000</v>
      </c>
      <c r="G46" s="323">
        <v>21000</v>
      </c>
      <c r="H46" s="323">
        <v>15000</v>
      </c>
      <c r="I46" s="323">
        <v>21000</v>
      </c>
      <c r="J46" s="323">
        <v>21000</v>
      </c>
      <c r="K46" s="323">
        <v>15000</v>
      </c>
      <c r="L46" s="323">
        <v>21000</v>
      </c>
      <c r="M46" s="323">
        <v>21000</v>
      </c>
      <c r="N46" s="323">
        <v>13000</v>
      </c>
      <c r="O46" s="323">
        <v>22500</v>
      </c>
      <c r="P46" s="323">
        <v>21000</v>
      </c>
      <c r="Q46" s="323">
        <v>13000</v>
      </c>
      <c r="R46" s="323">
        <v>23000</v>
      </c>
      <c r="S46" s="323">
        <v>21000</v>
      </c>
      <c r="T46" s="323">
        <v>13000</v>
      </c>
      <c r="U46" s="323">
        <v>23000</v>
      </c>
      <c r="V46" s="323">
        <v>21000</v>
      </c>
      <c r="W46" s="323">
        <v>13000</v>
      </c>
      <c r="X46" s="323">
        <v>23000</v>
      </c>
      <c r="Y46" s="323">
        <v>21000</v>
      </c>
      <c r="Z46" s="323">
        <v>13000</v>
      </c>
      <c r="AA46" s="323">
        <v>21500</v>
      </c>
      <c r="AB46" s="323">
        <v>18000</v>
      </c>
      <c r="AC46" s="323">
        <v>13000</v>
      </c>
      <c r="AD46" s="323">
        <v>21500</v>
      </c>
      <c r="AE46" s="323">
        <v>18000</v>
      </c>
      <c r="AF46" s="323">
        <v>12000</v>
      </c>
      <c r="AG46" s="323">
        <v>21500</v>
      </c>
      <c r="AH46" s="323">
        <v>18000</v>
      </c>
      <c r="AI46" s="323">
        <v>11000</v>
      </c>
      <c r="AJ46" s="323">
        <v>21500</v>
      </c>
      <c r="AK46" s="323">
        <v>17000</v>
      </c>
      <c r="AL46" s="323">
        <v>11000</v>
      </c>
      <c r="AQ46" s="444"/>
      <c r="AW46" s="350"/>
      <c r="AX46" s="297"/>
      <c r="AY46" s="297"/>
      <c r="AZ46" s="317"/>
      <c r="BA46" s="201"/>
    </row>
    <row r="47" spans="1:53" ht="14.25">
      <c r="A47" s="171" t="s">
        <v>68</v>
      </c>
      <c r="B47" s="172" t="s">
        <v>148</v>
      </c>
      <c r="C47" s="319">
        <v>14500</v>
      </c>
      <c r="D47" s="319">
        <v>14000</v>
      </c>
      <c r="E47" s="319">
        <v>11000</v>
      </c>
      <c r="F47" s="319">
        <v>14500</v>
      </c>
      <c r="G47" s="319">
        <v>14000</v>
      </c>
      <c r="H47" s="319">
        <v>10000</v>
      </c>
      <c r="I47" s="319">
        <v>14500</v>
      </c>
      <c r="J47" s="319">
        <v>14000</v>
      </c>
      <c r="K47" s="319">
        <v>10000</v>
      </c>
      <c r="L47" s="319">
        <v>15000</v>
      </c>
      <c r="M47" s="319">
        <v>13000</v>
      </c>
      <c r="N47" s="319">
        <v>9000</v>
      </c>
      <c r="O47" s="319">
        <v>16250</v>
      </c>
      <c r="P47" s="319">
        <v>13000</v>
      </c>
      <c r="Q47" s="319">
        <v>9000</v>
      </c>
      <c r="R47" s="319">
        <v>16500</v>
      </c>
      <c r="S47" s="319">
        <v>12000</v>
      </c>
      <c r="T47" s="319">
        <v>9000</v>
      </c>
      <c r="U47" s="319">
        <v>15000</v>
      </c>
      <c r="V47" s="319">
        <v>11000</v>
      </c>
      <c r="W47" s="319">
        <v>9000</v>
      </c>
      <c r="X47" s="319">
        <v>14000</v>
      </c>
      <c r="Y47" s="319">
        <v>11000</v>
      </c>
      <c r="Z47" s="319">
        <v>9000</v>
      </c>
      <c r="AA47" s="319">
        <v>12000</v>
      </c>
      <c r="AB47" s="319">
        <v>11000</v>
      </c>
      <c r="AC47" s="319">
        <v>9000</v>
      </c>
      <c r="AD47" s="319">
        <v>12000</v>
      </c>
      <c r="AE47" s="319">
        <v>11000</v>
      </c>
      <c r="AF47" s="319">
        <v>7750</v>
      </c>
      <c r="AG47" s="319">
        <v>19000</v>
      </c>
      <c r="AH47" s="319">
        <v>11000</v>
      </c>
      <c r="AI47" s="319">
        <v>7000</v>
      </c>
      <c r="AJ47" s="319">
        <v>15500</v>
      </c>
      <c r="AK47" s="319">
        <v>11000</v>
      </c>
      <c r="AL47" s="319">
        <v>7000</v>
      </c>
      <c r="AQ47" s="444"/>
      <c r="AW47" s="350"/>
      <c r="AX47" s="297"/>
      <c r="AY47" s="297"/>
      <c r="AZ47" s="317"/>
      <c r="BA47" s="201"/>
    </row>
    <row r="48" spans="1:53" ht="14.25">
      <c r="A48" s="171" t="s">
        <v>52</v>
      </c>
      <c r="B48" s="175" t="s">
        <v>148</v>
      </c>
      <c r="C48" s="332">
        <v>13500</v>
      </c>
      <c r="D48" s="332">
        <v>10000</v>
      </c>
      <c r="E48" s="332">
        <v>8000</v>
      </c>
      <c r="F48" s="332">
        <v>13500</v>
      </c>
      <c r="G48" s="332">
        <v>11500</v>
      </c>
      <c r="H48" s="332">
        <v>8000</v>
      </c>
      <c r="I48" s="332">
        <v>13500</v>
      </c>
      <c r="J48" s="332">
        <v>11000</v>
      </c>
      <c r="K48" s="332">
        <v>8000</v>
      </c>
      <c r="L48" s="332">
        <v>14250</v>
      </c>
      <c r="M48" s="332">
        <v>11000</v>
      </c>
      <c r="N48" s="332">
        <v>7500</v>
      </c>
      <c r="O48" s="332">
        <v>13000</v>
      </c>
      <c r="P48" s="332">
        <v>10000</v>
      </c>
      <c r="Q48" s="332">
        <v>7500</v>
      </c>
      <c r="R48" s="332">
        <v>12500</v>
      </c>
      <c r="S48" s="332">
        <v>9000</v>
      </c>
      <c r="T48" s="332">
        <v>7000</v>
      </c>
      <c r="U48" s="332">
        <v>11000</v>
      </c>
      <c r="V48" s="332">
        <v>8000</v>
      </c>
      <c r="W48" s="332">
        <v>7000</v>
      </c>
      <c r="X48" s="332">
        <v>10000</v>
      </c>
      <c r="Y48" s="332">
        <v>8000</v>
      </c>
      <c r="Z48" s="332">
        <v>6500</v>
      </c>
      <c r="AA48" s="332">
        <v>9500</v>
      </c>
      <c r="AB48" s="332">
        <v>8500</v>
      </c>
      <c r="AC48" s="332">
        <v>7500</v>
      </c>
      <c r="AD48" s="332">
        <v>9500</v>
      </c>
      <c r="AE48" s="332">
        <v>8500</v>
      </c>
      <c r="AF48" s="332">
        <v>6500</v>
      </c>
      <c r="AG48" s="332">
        <v>9500</v>
      </c>
      <c r="AH48" s="332">
        <v>8500</v>
      </c>
      <c r="AI48" s="332">
        <v>6500</v>
      </c>
      <c r="AJ48" s="332">
        <v>10000</v>
      </c>
      <c r="AK48" s="332">
        <v>8000</v>
      </c>
      <c r="AL48" s="332">
        <v>6500</v>
      </c>
      <c r="AQ48" s="444"/>
      <c r="AW48" s="350"/>
      <c r="AX48" s="297"/>
      <c r="AY48" s="297"/>
      <c r="AZ48" s="317"/>
      <c r="BA48" s="201"/>
    </row>
    <row r="49" spans="1:53" ht="15">
      <c r="A49" s="176" t="s">
        <v>150</v>
      </c>
      <c r="B49" s="177"/>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Q49" s="444"/>
      <c r="AW49" s="350"/>
      <c r="AX49" s="297"/>
      <c r="AY49" s="297"/>
      <c r="AZ49" s="318"/>
      <c r="BA49" s="178"/>
    </row>
    <row r="50" spans="1:53" ht="14.25">
      <c r="A50" s="523" t="s">
        <v>69</v>
      </c>
      <c r="B50" s="172" t="s">
        <v>148</v>
      </c>
      <c r="C50" s="319">
        <v>17000</v>
      </c>
      <c r="D50" s="319">
        <v>19000</v>
      </c>
      <c r="E50" s="319">
        <v>14000</v>
      </c>
      <c r="F50" s="319">
        <v>17000</v>
      </c>
      <c r="G50" s="319">
        <v>19500</v>
      </c>
      <c r="H50" s="319">
        <v>13500</v>
      </c>
      <c r="I50" s="319">
        <v>17000</v>
      </c>
      <c r="J50" s="319">
        <v>18000</v>
      </c>
      <c r="K50" s="319">
        <v>13000</v>
      </c>
      <c r="L50" s="319">
        <v>20000</v>
      </c>
      <c r="M50" s="319">
        <v>19000</v>
      </c>
      <c r="N50" s="319">
        <v>12500</v>
      </c>
      <c r="O50" s="319">
        <v>22000</v>
      </c>
      <c r="P50" s="319">
        <v>18000</v>
      </c>
      <c r="Q50" s="319">
        <v>13000</v>
      </c>
      <c r="R50" s="319">
        <v>23000</v>
      </c>
      <c r="S50" s="319">
        <v>18000</v>
      </c>
      <c r="T50" s="319">
        <v>13000</v>
      </c>
      <c r="U50" s="319">
        <v>23000</v>
      </c>
      <c r="V50" s="319">
        <v>19000</v>
      </c>
      <c r="W50" s="319">
        <v>13000</v>
      </c>
      <c r="X50" s="319">
        <v>21000</v>
      </c>
      <c r="Y50" s="319">
        <v>19000</v>
      </c>
      <c r="Z50" s="319">
        <v>13000</v>
      </c>
      <c r="AA50" s="319">
        <v>19000</v>
      </c>
      <c r="AB50" s="319">
        <v>16000</v>
      </c>
      <c r="AC50" s="319">
        <v>13000</v>
      </c>
      <c r="AD50" s="319">
        <v>18000</v>
      </c>
      <c r="AE50" s="319">
        <v>16000</v>
      </c>
      <c r="AF50" s="319">
        <v>12500</v>
      </c>
      <c r="AG50" s="319">
        <v>19000</v>
      </c>
      <c r="AH50" s="319">
        <v>14000</v>
      </c>
      <c r="AI50" s="319">
        <v>11000</v>
      </c>
      <c r="AJ50" s="319">
        <v>19000</v>
      </c>
      <c r="AK50" s="319">
        <v>14000</v>
      </c>
      <c r="AL50" s="319">
        <v>10000</v>
      </c>
      <c r="AQ50" s="444"/>
      <c r="AW50" s="350"/>
      <c r="AX50" s="297"/>
      <c r="AY50" s="297"/>
      <c r="AZ50" s="317"/>
      <c r="BA50" s="201"/>
    </row>
    <row r="51" spans="1:53" ht="14.25">
      <c r="A51" s="524"/>
      <c r="B51" s="173" t="s">
        <v>147</v>
      </c>
      <c r="C51" s="323">
        <v>19000</v>
      </c>
      <c r="D51" s="323">
        <v>21000</v>
      </c>
      <c r="E51" s="323">
        <v>15500</v>
      </c>
      <c r="F51" s="323">
        <v>19000</v>
      </c>
      <c r="G51" s="323">
        <v>22000</v>
      </c>
      <c r="H51" s="323">
        <v>16000</v>
      </c>
      <c r="I51" s="323">
        <v>20000</v>
      </c>
      <c r="J51" s="323">
        <v>22000</v>
      </c>
      <c r="K51" s="323">
        <v>15000</v>
      </c>
      <c r="L51" s="323">
        <v>22000</v>
      </c>
      <c r="M51" s="323">
        <v>20000</v>
      </c>
      <c r="N51" s="323">
        <v>14500</v>
      </c>
      <c r="O51" s="323">
        <v>22500</v>
      </c>
      <c r="P51" s="323">
        <v>20000</v>
      </c>
      <c r="Q51" s="323">
        <v>13500</v>
      </c>
      <c r="R51" s="323">
        <v>24000</v>
      </c>
      <c r="S51" s="323">
        <v>20000</v>
      </c>
      <c r="T51" s="323">
        <v>14500</v>
      </c>
      <c r="U51" s="323">
        <v>24000</v>
      </c>
      <c r="V51" s="323">
        <v>20000</v>
      </c>
      <c r="W51" s="323">
        <v>13500</v>
      </c>
      <c r="X51" s="323">
        <v>23500</v>
      </c>
      <c r="Y51" s="323">
        <v>20000</v>
      </c>
      <c r="Z51" s="323">
        <v>13500</v>
      </c>
      <c r="AA51" s="323">
        <v>22000</v>
      </c>
      <c r="AB51" s="323">
        <v>19000</v>
      </c>
      <c r="AC51" s="323">
        <v>15500</v>
      </c>
      <c r="AD51" s="323">
        <v>21000</v>
      </c>
      <c r="AE51" s="323">
        <v>18000</v>
      </c>
      <c r="AF51" s="323">
        <v>13500</v>
      </c>
      <c r="AG51" s="323">
        <v>21500</v>
      </c>
      <c r="AH51" s="323">
        <v>15000</v>
      </c>
      <c r="AI51" s="323">
        <v>12000</v>
      </c>
      <c r="AJ51" s="323">
        <v>21500</v>
      </c>
      <c r="AK51" s="323">
        <v>15000</v>
      </c>
      <c r="AL51" s="323">
        <v>11500</v>
      </c>
      <c r="AQ51" s="444"/>
      <c r="AW51" s="350"/>
      <c r="AX51" s="297"/>
      <c r="AY51" s="297"/>
      <c r="AZ51" s="317"/>
      <c r="BA51" s="201"/>
    </row>
    <row r="52" spans="1:53" ht="14.25">
      <c r="A52" s="523" t="s">
        <v>70</v>
      </c>
      <c r="B52" s="172" t="s">
        <v>148</v>
      </c>
      <c r="C52" s="319">
        <v>21000</v>
      </c>
      <c r="D52" s="319">
        <v>22000</v>
      </c>
      <c r="E52" s="319">
        <v>16000</v>
      </c>
      <c r="F52" s="319">
        <v>21000</v>
      </c>
      <c r="G52" s="319">
        <v>22000</v>
      </c>
      <c r="H52" s="319">
        <v>16000</v>
      </c>
      <c r="I52" s="319">
        <v>22500</v>
      </c>
      <c r="J52" s="319">
        <v>19500</v>
      </c>
      <c r="K52" s="319">
        <v>15000</v>
      </c>
      <c r="L52" s="319">
        <v>23500</v>
      </c>
      <c r="M52" s="319">
        <v>22000</v>
      </c>
      <c r="N52" s="319">
        <v>15000</v>
      </c>
      <c r="O52" s="319">
        <v>24500</v>
      </c>
      <c r="P52" s="319">
        <v>21000</v>
      </c>
      <c r="Q52" s="319">
        <v>15000</v>
      </c>
      <c r="R52" s="319">
        <v>25000</v>
      </c>
      <c r="S52" s="319">
        <v>21000</v>
      </c>
      <c r="T52" s="319">
        <v>15000</v>
      </c>
      <c r="U52" s="319">
        <v>26000</v>
      </c>
      <c r="V52" s="319">
        <v>21000</v>
      </c>
      <c r="W52" s="319">
        <v>14000</v>
      </c>
      <c r="X52" s="319">
        <v>25000</v>
      </c>
      <c r="Y52" s="319">
        <v>21000</v>
      </c>
      <c r="Z52" s="319">
        <v>14000</v>
      </c>
      <c r="AA52" s="319">
        <v>23500</v>
      </c>
      <c r="AB52" s="319">
        <v>19000</v>
      </c>
      <c r="AC52" s="319">
        <v>14000</v>
      </c>
      <c r="AD52" s="319">
        <v>23500</v>
      </c>
      <c r="AE52" s="319">
        <v>19000</v>
      </c>
      <c r="AF52" s="319">
        <v>15000</v>
      </c>
      <c r="AG52" s="319">
        <v>21500</v>
      </c>
      <c r="AH52" s="319">
        <v>17000</v>
      </c>
      <c r="AI52" s="319">
        <v>15000</v>
      </c>
      <c r="AJ52" s="319">
        <v>21500</v>
      </c>
      <c r="AK52" s="319">
        <v>16000</v>
      </c>
      <c r="AL52" s="319">
        <v>13000</v>
      </c>
      <c r="AQ52" s="444"/>
      <c r="AW52" s="350"/>
      <c r="AX52" s="297"/>
      <c r="AY52" s="297"/>
      <c r="AZ52" s="317"/>
      <c r="BA52" s="201"/>
    </row>
    <row r="53" spans="1:53" ht="14.25">
      <c r="A53" s="524"/>
      <c r="B53" s="173" t="s">
        <v>147</v>
      </c>
      <c r="C53" s="323">
        <v>21000</v>
      </c>
      <c r="D53" s="323">
        <v>22000</v>
      </c>
      <c r="E53" s="323">
        <v>17500</v>
      </c>
      <c r="F53" s="323">
        <v>21000</v>
      </c>
      <c r="G53" s="323">
        <v>22000</v>
      </c>
      <c r="H53" s="323">
        <v>17000</v>
      </c>
      <c r="I53" s="323">
        <v>22500</v>
      </c>
      <c r="J53" s="323">
        <v>22000</v>
      </c>
      <c r="K53" s="323">
        <v>16000</v>
      </c>
      <c r="L53" s="323">
        <v>26000</v>
      </c>
      <c r="M53" s="323">
        <v>22000</v>
      </c>
      <c r="N53" s="323">
        <v>15000</v>
      </c>
      <c r="O53" s="323">
        <v>25500</v>
      </c>
      <c r="P53" s="323">
        <v>23000</v>
      </c>
      <c r="Q53" s="323">
        <v>16500</v>
      </c>
      <c r="R53" s="323">
        <v>26000</v>
      </c>
      <c r="S53" s="323">
        <v>23000</v>
      </c>
      <c r="T53" s="323">
        <v>16500</v>
      </c>
      <c r="U53" s="323">
        <v>27000</v>
      </c>
      <c r="V53" s="323">
        <v>23000</v>
      </c>
      <c r="W53" s="323">
        <v>15500</v>
      </c>
      <c r="X53" s="323">
        <v>25000</v>
      </c>
      <c r="Y53" s="323">
        <v>23000</v>
      </c>
      <c r="Z53" s="323">
        <v>14500</v>
      </c>
      <c r="AA53" s="323">
        <v>24500</v>
      </c>
      <c r="AB53" s="323">
        <v>20000</v>
      </c>
      <c r="AC53" s="323">
        <v>16000</v>
      </c>
      <c r="AD53" s="323">
        <v>24500</v>
      </c>
      <c r="AE53" s="323">
        <v>19000</v>
      </c>
      <c r="AF53" s="323">
        <v>16500</v>
      </c>
      <c r="AG53" s="323">
        <v>24500</v>
      </c>
      <c r="AH53" s="323">
        <v>17500</v>
      </c>
      <c r="AI53" s="323">
        <v>15500</v>
      </c>
      <c r="AJ53" s="323">
        <v>24500</v>
      </c>
      <c r="AK53" s="323">
        <v>17000</v>
      </c>
      <c r="AL53" s="323">
        <v>14000</v>
      </c>
      <c r="AQ53" s="444"/>
      <c r="AW53" s="350"/>
      <c r="AX53" s="297"/>
      <c r="AY53" s="297"/>
      <c r="AZ53" s="317"/>
      <c r="BA53" s="201"/>
    </row>
    <row r="54" spans="1:53" ht="14.25">
      <c r="A54" s="523" t="s">
        <v>53</v>
      </c>
      <c r="B54" s="172" t="s">
        <v>148</v>
      </c>
      <c r="C54" s="319">
        <v>15500</v>
      </c>
      <c r="D54" s="319">
        <v>12000</v>
      </c>
      <c r="E54" s="319">
        <v>11000</v>
      </c>
      <c r="F54" s="319">
        <v>15500</v>
      </c>
      <c r="G54" s="319">
        <v>12500</v>
      </c>
      <c r="H54" s="319">
        <v>11000</v>
      </c>
      <c r="I54" s="319">
        <v>15500</v>
      </c>
      <c r="J54" s="319">
        <v>12500</v>
      </c>
      <c r="K54" s="319">
        <v>11000</v>
      </c>
      <c r="L54" s="319">
        <v>16750</v>
      </c>
      <c r="M54" s="319">
        <v>12500</v>
      </c>
      <c r="N54" s="319">
        <v>11000</v>
      </c>
      <c r="O54" s="319">
        <v>16750</v>
      </c>
      <c r="P54" s="319">
        <v>12500</v>
      </c>
      <c r="Q54" s="319">
        <v>11000</v>
      </c>
      <c r="R54" s="319">
        <v>17000</v>
      </c>
      <c r="S54" s="319">
        <v>12000</v>
      </c>
      <c r="T54" s="319">
        <v>11000</v>
      </c>
      <c r="U54" s="319">
        <v>16000</v>
      </c>
      <c r="V54" s="319">
        <v>12000</v>
      </c>
      <c r="W54" s="319">
        <v>11000</v>
      </c>
      <c r="X54" s="319">
        <v>13500</v>
      </c>
      <c r="Y54" s="434" t="s">
        <v>258</v>
      </c>
      <c r="Z54" s="319">
        <v>10000</v>
      </c>
      <c r="AA54" s="319">
        <v>12000</v>
      </c>
      <c r="AB54" s="319">
        <v>12500</v>
      </c>
      <c r="AC54" s="319">
        <v>11000</v>
      </c>
      <c r="AD54" s="319">
        <v>12000</v>
      </c>
      <c r="AE54" s="319">
        <v>12500</v>
      </c>
      <c r="AF54" s="319">
        <v>9000</v>
      </c>
      <c r="AG54" s="319">
        <v>12000</v>
      </c>
      <c r="AH54" s="319">
        <v>11500</v>
      </c>
      <c r="AI54" s="319">
        <v>8000</v>
      </c>
      <c r="AJ54" s="319">
        <v>12000</v>
      </c>
      <c r="AK54" s="319">
        <v>11000</v>
      </c>
      <c r="AL54" s="319">
        <v>8000</v>
      </c>
      <c r="AQ54" s="350"/>
      <c r="AW54" s="350"/>
      <c r="AX54" s="297"/>
      <c r="AY54" s="297"/>
      <c r="AZ54" s="317"/>
      <c r="BA54" s="201"/>
    </row>
    <row r="55" spans="1:53" ht="14.25">
      <c r="A55" s="524"/>
      <c r="B55" s="173" t="s">
        <v>147</v>
      </c>
      <c r="C55" s="323">
        <v>15500</v>
      </c>
      <c r="D55" s="323">
        <v>13500</v>
      </c>
      <c r="E55" s="323">
        <v>13500</v>
      </c>
      <c r="F55" s="323">
        <v>15500</v>
      </c>
      <c r="G55" s="323">
        <v>14000</v>
      </c>
      <c r="H55" s="323">
        <v>13000</v>
      </c>
      <c r="I55" s="323">
        <v>16000</v>
      </c>
      <c r="J55" s="323">
        <v>14000</v>
      </c>
      <c r="K55" s="323">
        <v>13000</v>
      </c>
      <c r="L55" s="323">
        <v>17000</v>
      </c>
      <c r="M55" s="323">
        <v>14000</v>
      </c>
      <c r="N55" s="323">
        <v>13000</v>
      </c>
      <c r="O55" s="323">
        <v>17500</v>
      </c>
      <c r="P55" s="323">
        <v>14000</v>
      </c>
      <c r="Q55" s="323">
        <v>13000</v>
      </c>
      <c r="R55" s="323">
        <v>17500</v>
      </c>
      <c r="S55" s="323">
        <v>13500</v>
      </c>
      <c r="T55" s="323">
        <v>13000</v>
      </c>
      <c r="U55" s="323">
        <v>16500</v>
      </c>
      <c r="V55" s="323">
        <v>13500</v>
      </c>
      <c r="W55" s="323">
        <v>11000</v>
      </c>
      <c r="X55" s="323">
        <v>15000</v>
      </c>
      <c r="Y55" s="323">
        <v>13500</v>
      </c>
      <c r="Z55" s="323">
        <v>11000</v>
      </c>
      <c r="AA55" s="323">
        <v>13500</v>
      </c>
      <c r="AB55" s="323">
        <v>13500</v>
      </c>
      <c r="AC55" s="323">
        <v>14000</v>
      </c>
      <c r="AD55" s="323">
        <v>13500</v>
      </c>
      <c r="AE55" s="323">
        <v>13500</v>
      </c>
      <c r="AF55" s="323">
        <v>11000</v>
      </c>
      <c r="AG55" s="323">
        <v>13500</v>
      </c>
      <c r="AH55" s="323">
        <v>13500</v>
      </c>
      <c r="AI55" s="323">
        <v>9000</v>
      </c>
      <c r="AJ55" s="323">
        <v>13500</v>
      </c>
      <c r="AK55" s="323">
        <v>13000</v>
      </c>
      <c r="AL55" s="323">
        <v>9000</v>
      </c>
      <c r="AQ55" s="350"/>
      <c r="AW55" s="350"/>
      <c r="AX55" s="297"/>
      <c r="AY55" s="297"/>
      <c r="AZ55" s="317"/>
      <c r="BA55" s="201"/>
    </row>
    <row r="56" spans="1:53" ht="14.25">
      <c r="A56" s="171" t="s">
        <v>71</v>
      </c>
      <c r="B56" s="172" t="s">
        <v>148</v>
      </c>
      <c r="C56" s="319">
        <v>13250</v>
      </c>
      <c r="D56" s="319">
        <v>11000</v>
      </c>
      <c r="E56" s="319">
        <v>9000</v>
      </c>
      <c r="F56" s="319">
        <v>13250</v>
      </c>
      <c r="G56" s="319">
        <v>11000</v>
      </c>
      <c r="H56" s="319">
        <v>9000</v>
      </c>
      <c r="I56" s="319">
        <v>13000</v>
      </c>
      <c r="J56" s="319">
        <v>11000</v>
      </c>
      <c r="K56" s="319">
        <v>9000</v>
      </c>
      <c r="L56" s="319">
        <v>14500</v>
      </c>
      <c r="M56" s="319">
        <v>11000</v>
      </c>
      <c r="N56" s="319">
        <v>9000</v>
      </c>
      <c r="O56" s="319">
        <v>14500</v>
      </c>
      <c r="P56" s="319">
        <v>11000</v>
      </c>
      <c r="Q56" s="319">
        <v>8500</v>
      </c>
      <c r="R56" s="319">
        <v>15000</v>
      </c>
      <c r="S56" s="319">
        <v>11000</v>
      </c>
      <c r="T56" s="319">
        <v>9000</v>
      </c>
      <c r="U56" s="319">
        <v>14000</v>
      </c>
      <c r="V56" s="319">
        <v>11000</v>
      </c>
      <c r="W56" s="319">
        <v>9000</v>
      </c>
      <c r="X56" s="319">
        <v>12000</v>
      </c>
      <c r="Y56" s="319">
        <v>11000</v>
      </c>
      <c r="Z56" s="319">
        <v>8000</v>
      </c>
      <c r="AA56" s="319">
        <v>11000</v>
      </c>
      <c r="AB56" s="319">
        <v>10500</v>
      </c>
      <c r="AC56" s="319">
        <v>8000</v>
      </c>
      <c r="AD56" s="319">
        <v>11000</v>
      </c>
      <c r="AE56" s="319">
        <v>9500</v>
      </c>
      <c r="AF56" s="319">
        <v>9000</v>
      </c>
      <c r="AG56" s="319">
        <v>11000</v>
      </c>
      <c r="AH56" s="319">
        <v>9000</v>
      </c>
      <c r="AI56" s="319">
        <v>9000</v>
      </c>
      <c r="AJ56" s="319">
        <v>11000</v>
      </c>
      <c r="AK56" s="319">
        <v>9000</v>
      </c>
      <c r="AL56" s="319">
        <v>9000</v>
      </c>
      <c r="AQ56" s="350"/>
      <c r="AW56" s="350"/>
      <c r="AX56" s="297"/>
      <c r="AY56" s="297"/>
      <c r="AZ56" s="317"/>
      <c r="BA56" s="201"/>
    </row>
    <row r="57" spans="1:53" ht="14.25">
      <c r="A57" s="180" t="s">
        <v>64</v>
      </c>
      <c r="B57" s="175" t="s">
        <v>148</v>
      </c>
      <c r="C57" s="332">
        <v>13500</v>
      </c>
      <c r="D57" s="319">
        <v>11000</v>
      </c>
      <c r="E57" s="319">
        <v>9000</v>
      </c>
      <c r="F57" s="319">
        <v>13500</v>
      </c>
      <c r="G57" s="319">
        <v>11000</v>
      </c>
      <c r="H57" s="319">
        <v>9000</v>
      </c>
      <c r="I57" s="319">
        <v>13000</v>
      </c>
      <c r="J57" s="319">
        <v>11000</v>
      </c>
      <c r="K57" s="319">
        <v>9000</v>
      </c>
      <c r="L57" s="319">
        <v>14500</v>
      </c>
      <c r="M57" s="319">
        <v>11000</v>
      </c>
      <c r="N57" s="319">
        <v>9000</v>
      </c>
      <c r="O57" s="319">
        <v>14500</v>
      </c>
      <c r="P57" s="319">
        <v>11000</v>
      </c>
      <c r="Q57" s="319">
        <v>10500</v>
      </c>
      <c r="R57" s="319">
        <v>15000</v>
      </c>
      <c r="S57" s="319">
        <v>11000</v>
      </c>
      <c r="T57" s="319">
        <v>11000</v>
      </c>
      <c r="U57" s="319">
        <v>14000</v>
      </c>
      <c r="V57" s="319">
        <v>11000</v>
      </c>
      <c r="W57" s="319">
        <v>10500</v>
      </c>
      <c r="X57" s="319">
        <v>12000</v>
      </c>
      <c r="Y57" s="319">
        <v>11000</v>
      </c>
      <c r="Z57" s="319">
        <v>10500</v>
      </c>
      <c r="AA57" s="319">
        <v>11000</v>
      </c>
      <c r="AB57" s="319">
        <v>10500</v>
      </c>
      <c r="AC57" s="319">
        <v>10500</v>
      </c>
      <c r="AD57" s="319">
        <v>11000</v>
      </c>
      <c r="AE57" s="319">
        <v>9500</v>
      </c>
      <c r="AF57" s="319">
        <v>9500</v>
      </c>
      <c r="AG57" s="319">
        <v>11000</v>
      </c>
      <c r="AH57" s="319">
        <v>9000</v>
      </c>
      <c r="AI57" s="319">
        <v>9000</v>
      </c>
      <c r="AJ57" s="319">
        <v>11000</v>
      </c>
      <c r="AK57" s="319">
        <v>9000</v>
      </c>
      <c r="AL57" s="319">
        <v>9000</v>
      </c>
      <c r="AQ57" s="350"/>
      <c r="AW57" s="350"/>
      <c r="AX57" s="297"/>
      <c r="AY57" s="297"/>
      <c r="AZ57" s="317"/>
      <c r="BA57" s="201"/>
    </row>
    <row r="58" spans="1:53" ht="12.75">
      <c r="A58" s="517" t="s">
        <v>293</v>
      </c>
      <c r="B58" s="517"/>
      <c r="C58" s="517"/>
      <c r="D58" s="517"/>
      <c r="E58" s="517"/>
      <c r="F58" s="517"/>
      <c r="G58" s="517"/>
      <c r="H58" s="517"/>
      <c r="I58" s="517"/>
      <c r="J58" s="517"/>
      <c r="K58" s="517"/>
      <c r="L58" s="517"/>
      <c r="M58" s="517"/>
      <c r="N58" s="517"/>
      <c r="O58" s="517"/>
      <c r="Z58" s="109"/>
      <c r="AA58" s="63"/>
      <c r="AB58" s="63"/>
      <c r="AC58" s="63"/>
      <c r="AD58" s="63"/>
      <c r="AE58" s="63"/>
      <c r="AF58" s="17"/>
      <c r="AG58" s="17"/>
      <c r="AH58" s="17"/>
      <c r="AI58" s="17"/>
      <c r="AJ58" s="17"/>
      <c r="AK58" s="17"/>
      <c r="AL58" s="17"/>
      <c r="AM58" s="17"/>
      <c r="AN58" s="279"/>
      <c r="AQ58" s="350"/>
      <c r="AT58" s="295"/>
      <c r="AU58" s="295"/>
      <c r="AW58" s="350"/>
      <c r="AX58" s="297"/>
      <c r="AY58" s="297"/>
      <c r="AZ58" s="60"/>
      <c r="BA58" s="60"/>
    </row>
    <row r="59" spans="1:51" ht="12.75">
      <c r="A59" s="240" t="s">
        <v>261</v>
      </c>
      <c r="Z59" s="17"/>
      <c r="AA59" s="63"/>
      <c r="AB59" s="63"/>
      <c r="AC59" s="63"/>
      <c r="AD59" s="63"/>
      <c r="AE59" s="63"/>
      <c r="AF59" s="17"/>
      <c r="AG59" s="17"/>
      <c r="AH59" s="17"/>
      <c r="AI59" s="17"/>
      <c r="AJ59" s="17"/>
      <c r="AK59" s="17"/>
      <c r="AL59" s="17"/>
      <c r="AN59" s="279"/>
      <c r="AP59" s="244"/>
      <c r="AQ59" s="350"/>
      <c r="AU59" s="295"/>
      <c r="AW59" s="350"/>
      <c r="AX59" s="297"/>
      <c r="AY59" s="297"/>
    </row>
    <row r="60" spans="26:51" ht="12.75">
      <c r="Z60" s="109"/>
      <c r="AA60" s="63"/>
      <c r="AB60" s="63"/>
      <c r="AC60" s="63"/>
      <c r="AD60" s="63"/>
      <c r="AE60" s="63"/>
      <c r="AF60" s="17"/>
      <c r="AG60" s="17"/>
      <c r="AH60" s="17"/>
      <c r="AI60" s="17"/>
      <c r="AJ60" s="17"/>
      <c r="AK60" s="17"/>
      <c r="AL60" s="17"/>
      <c r="AN60" s="279"/>
      <c r="AO60" s="279"/>
      <c r="AP60" s="244"/>
      <c r="AQ60" s="350"/>
      <c r="AU60" s="295"/>
      <c r="AW60" s="350"/>
      <c r="AX60" s="297"/>
      <c r="AY60" s="297"/>
    </row>
    <row r="61" spans="1:51" ht="12.75">
      <c r="A61" s="525" t="s">
        <v>347</v>
      </c>
      <c r="B61" s="525"/>
      <c r="C61" s="525"/>
      <c r="D61" s="525"/>
      <c r="E61" s="525"/>
      <c r="F61" s="525"/>
      <c r="G61" s="525"/>
      <c r="H61" s="525"/>
      <c r="I61" s="525"/>
      <c r="J61" s="525"/>
      <c r="K61" s="525"/>
      <c r="L61" s="525"/>
      <c r="M61" s="525"/>
      <c r="N61" s="525"/>
      <c r="O61" s="525"/>
      <c r="P61" s="525"/>
      <c r="Q61" s="525"/>
      <c r="R61" s="358"/>
      <c r="S61" s="358"/>
      <c r="T61" s="358"/>
      <c r="U61" s="358"/>
      <c r="V61" s="392"/>
      <c r="W61" s="392"/>
      <c r="X61" s="392"/>
      <c r="Y61" s="392"/>
      <c r="Z61" s="392"/>
      <c r="AA61" s="392"/>
      <c r="AB61" s="392"/>
      <c r="AC61" s="392"/>
      <c r="AD61" s="63"/>
      <c r="AE61" s="63"/>
      <c r="AF61" s="17"/>
      <c r="AG61" s="17"/>
      <c r="AH61" s="17"/>
      <c r="AI61" s="17"/>
      <c r="AJ61" s="17"/>
      <c r="AK61" s="17"/>
      <c r="AL61" s="17"/>
      <c r="AN61" s="279"/>
      <c r="AO61" s="279"/>
      <c r="AP61" s="244"/>
      <c r="AQ61" s="287"/>
      <c r="AU61" s="295"/>
      <c r="AW61" s="350"/>
      <c r="AX61" s="297"/>
      <c r="AY61" s="297"/>
    </row>
    <row r="62" spans="22:49" ht="12.75">
      <c r="V62" s="391"/>
      <c r="W62" s="391"/>
      <c r="X62" s="391"/>
      <c r="Y62" s="391"/>
      <c r="Z62" s="391"/>
      <c r="AA62" s="391"/>
      <c r="AB62" s="391"/>
      <c r="AC62" s="391"/>
      <c r="AD62" s="63"/>
      <c r="AE62" s="63"/>
      <c r="AF62" s="17"/>
      <c r="AG62" s="17"/>
      <c r="AH62" s="17"/>
      <c r="AI62" s="17"/>
      <c r="AJ62" s="17"/>
      <c r="AK62" s="17"/>
      <c r="AL62" s="17"/>
      <c r="AN62" s="279"/>
      <c r="AO62" s="279"/>
      <c r="AP62" s="244"/>
      <c r="AQ62" s="287"/>
      <c r="AR62" s="408"/>
      <c r="AU62" s="295"/>
      <c r="AW62" s="350"/>
    </row>
    <row r="63" spans="1:49" ht="25.5">
      <c r="A63" s="299" t="s">
        <v>123</v>
      </c>
      <c r="B63" s="301" t="s">
        <v>145</v>
      </c>
      <c r="C63" s="514" t="s">
        <v>72</v>
      </c>
      <c r="D63" s="515"/>
      <c r="E63" s="516"/>
      <c r="F63" s="514" t="s">
        <v>73</v>
      </c>
      <c r="G63" s="515"/>
      <c r="H63" s="516"/>
      <c r="I63" s="514" t="s">
        <v>74</v>
      </c>
      <c r="J63" s="515"/>
      <c r="K63" s="516"/>
      <c r="L63" s="514" t="s">
        <v>75</v>
      </c>
      <c r="M63" s="515"/>
      <c r="N63" s="516"/>
      <c r="O63" s="514" t="s">
        <v>76</v>
      </c>
      <c r="P63" s="515"/>
      <c r="Q63" s="516"/>
      <c r="R63" s="514" t="s">
        <v>184</v>
      </c>
      <c r="S63" s="515"/>
      <c r="T63" s="516"/>
      <c r="U63" s="514" t="s">
        <v>192</v>
      </c>
      <c r="V63" s="515"/>
      <c r="W63" s="516"/>
      <c r="X63" s="514" t="s">
        <v>193</v>
      </c>
      <c r="Y63" s="515"/>
      <c r="Z63" s="516"/>
      <c r="AA63" s="514" t="s">
        <v>194</v>
      </c>
      <c r="AB63" s="515"/>
      <c r="AC63" s="516"/>
      <c r="AD63" s="514" t="s">
        <v>195</v>
      </c>
      <c r="AE63" s="515"/>
      <c r="AF63" s="516"/>
      <c r="AG63" s="514" t="s">
        <v>203</v>
      </c>
      <c r="AH63" s="515"/>
      <c r="AI63" s="516"/>
      <c r="AJ63" s="514" t="s">
        <v>204</v>
      </c>
      <c r="AK63" s="515"/>
      <c r="AL63" s="516"/>
      <c r="AN63" s="279"/>
      <c r="AO63" s="279"/>
      <c r="AP63" s="244"/>
      <c r="AQ63" s="408"/>
      <c r="AR63" s="408"/>
      <c r="AU63" s="295"/>
      <c r="AW63" s="350"/>
    </row>
    <row r="64" spans="1:49" ht="12.75">
      <c r="A64" s="300"/>
      <c r="B64" s="302"/>
      <c r="C64" s="280">
        <v>2014</v>
      </c>
      <c r="D64" s="352">
        <v>2013</v>
      </c>
      <c r="E64" s="280" t="s">
        <v>167</v>
      </c>
      <c r="F64" s="288">
        <v>2014</v>
      </c>
      <c r="G64" s="352">
        <v>2013</v>
      </c>
      <c r="H64" s="288" t="s">
        <v>167</v>
      </c>
      <c r="I64" s="296">
        <v>2014</v>
      </c>
      <c r="J64" s="352">
        <v>2013</v>
      </c>
      <c r="K64" s="296" t="s">
        <v>167</v>
      </c>
      <c r="L64" s="351">
        <v>2014</v>
      </c>
      <c r="M64" s="352">
        <v>2013</v>
      </c>
      <c r="N64" s="351" t="s">
        <v>167</v>
      </c>
      <c r="O64" s="352">
        <v>2014</v>
      </c>
      <c r="P64" s="352">
        <v>2013</v>
      </c>
      <c r="Q64" s="352" t="s">
        <v>167</v>
      </c>
      <c r="R64" s="352">
        <v>2014</v>
      </c>
      <c r="S64" s="352">
        <v>2013</v>
      </c>
      <c r="T64" s="352" t="s">
        <v>167</v>
      </c>
      <c r="U64" s="352">
        <v>2014</v>
      </c>
      <c r="V64" s="352">
        <v>2013</v>
      </c>
      <c r="W64" s="352" t="s">
        <v>167</v>
      </c>
      <c r="X64" s="352">
        <v>2014</v>
      </c>
      <c r="Y64" s="352">
        <v>2013</v>
      </c>
      <c r="Z64" s="352" t="s">
        <v>167</v>
      </c>
      <c r="AA64" s="352">
        <v>2014</v>
      </c>
      <c r="AB64" s="352">
        <v>2013</v>
      </c>
      <c r="AC64" s="352" t="s">
        <v>167</v>
      </c>
      <c r="AD64" s="352">
        <v>2014</v>
      </c>
      <c r="AE64" s="352">
        <v>2013</v>
      </c>
      <c r="AF64" s="352" t="s">
        <v>167</v>
      </c>
      <c r="AG64" s="352">
        <v>2014</v>
      </c>
      <c r="AH64" s="352">
        <v>2013</v>
      </c>
      <c r="AI64" s="352" t="s">
        <v>167</v>
      </c>
      <c r="AJ64" s="352">
        <v>2014</v>
      </c>
      <c r="AK64" s="352">
        <v>2013</v>
      </c>
      <c r="AL64" s="352" t="s">
        <v>167</v>
      </c>
      <c r="AN64" s="279"/>
      <c r="AO64" s="279"/>
      <c r="AP64" s="444"/>
      <c r="AQ64" s="408"/>
      <c r="AR64" s="408"/>
      <c r="AU64" s="295"/>
      <c r="AW64" s="350"/>
    </row>
    <row r="65" spans="1:49" ht="12.75">
      <c r="A65" s="303" t="s">
        <v>146</v>
      </c>
      <c r="B65" s="303"/>
      <c r="D65" s="408"/>
      <c r="F65" s="244"/>
      <c r="G65" s="408"/>
      <c r="J65" s="408"/>
      <c r="K65" s="295"/>
      <c r="M65" s="408"/>
      <c r="P65" s="408"/>
      <c r="S65" s="408"/>
      <c r="V65" s="408"/>
      <c r="Y65" s="408"/>
      <c r="Z65" s="385"/>
      <c r="AA65" s="63"/>
      <c r="AB65" s="63"/>
      <c r="AC65" s="60"/>
      <c r="AD65" s="63"/>
      <c r="AE65" s="63"/>
      <c r="AG65" s="109"/>
      <c r="AH65" s="408"/>
      <c r="AI65" s="109"/>
      <c r="AJ65" s="109"/>
      <c r="AK65" s="408"/>
      <c r="AL65" s="109"/>
      <c r="AM65" s="17"/>
      <c r="AN65" s="17"/>
      <c r="AO65" s="279"/>
      <c r="AP65" s="444"/>
      <c r="AQ65" s="408"/>
      <c r="AR65" s="408"/>
      <c r="AU65" s="295"/>
      <c r="AW65" s="350"/>
    </row>
    <row r="66" spans="1:49" ht="14.25">
      <c r="A66" s="523" t="s">
        <v>149</v>
      </c>
      <c r="B66" s="172" t="s">
        <v>148</v>
      </c>
      <c r="C66" s="336">
        <v>7000</v>
      </c>
      <c r="D66" s="336">
        <v>9000</v>
      </c>
      <c r="E66" s="337">
        <f>C66/D66-1</f>
        <v>-0.2222222222222222</v>
      </c>
      <c r="F66" s="336">
        <v>6500</v>
      </c>
      <c r="G66" s="336">
        <v>9000</v>
      </c>
      <c r="H66" s="337">
        <f>F66/G66-1</f>
        <v>-0.2777777777777778</v>
      </c>
      <c r="I66" s="336"/>
      <c r="J66" s="336">
        <v>9000</v>
      </c>
      <c r="K66" s="337">
        <f>I66/J66-1</f>
        <v>-1</v>
      </c>
      <c r="L66" s="336"/>
      <c r="M66" s="336">
        <v>8000</v>
      </c>
      <c r="N66" s="337">
        <f>L66/M66-1</f>
        <v>-1</v>
      </c>
      <c r="O66" s="336"/>
      <c r="P66" s="336">
        <v>8000</v>
      </c>
      <c r="Q66" s="337">
        <f>O66/P66-1</f>
        <v>-1</v>
      </c>
      <c r="R66" s="336"/>
      <c r="S66" s="336">
        <v>8000</v>
      </c>
      <c r="T66" s="337">
        <f>R66/S66-1</f>
        <v>-1</v>
      </c>
      <c r="U66" s="336"/>
      <c r="V66" s="336">
        <v>8000</v>
      </c>
      <c r="W66" s="337">
        <f>U66/V66-1</f>
        <v>-1</v>
      </c>
      <c r="X66" s="336"/>
      <c r="Y66" s="336">
        <v>8000</v>
      </c>
      <c r="Z66" s="337">
        <f>X66/Y66-1</f>
        <v>-1</v>
      </c>
      <c r="AA66" s="336"/>
      <c r="AB66" s="336">
        <v>8000</v>
      </c>
      <c r="AC66" s="337">
        <f>AA66/AB66-1</f>
        <v>-1</v>
      </c>
      <c r="AD66" s="336"/>
      <c r="AE66" s="336">
        <v>7500</v>
      </c>
      <c r="AF66" s="337">
        <f>AD66/AE66-1</f>
        <v>-1</v>
      </c>
      <c r="AG66" s="336"/>
      <c r="AH66" s="336">
        <v>7500</v>
      </c>
      <c r="AI66" s="337">
        <f>AG66/AH66-1</f>
        <v>-1</v>
      </c>
      <c r="AJ66" s="336"/>
      <c r="AK66" s="336">
        <v>7500</v>
      </c>
      <c r="AL66" s="445">
        <f>AJ66/AK66-1</f>
        <v>-1</v>
      </c>
      <c r="AM66" s="17"/>
      <c r="AN66" s="383"/>
      <c r="AO66" s="279"/>
      <c r="AP66" s="444"/>
      <c r="AQ66" s="408"/>
      <c r="AR66" s="408"/>
      <c r="AU66" s="295"/>
      <c r="AW66" s="350"/>
    </row>
    <row r="67" spans="1:49" ht="14.25">
      <c r="A67" s="524"/>
      <c r="B67" s="173" t="s">
        <v>147</v>
      </c>
      <c r="C67" s="338">
        <v>8000</v>
      </c>
      <c r="D67" s="338">
        <v>10000</v>
      </c>
      <c r="E67" s="339">
        <f aca="true" t="shared" si="6" ref="E67:E77">C67/D67-1</f>
        <v>-0.19999999999999996</v>
      </c>
      <c r="F67" s="338">
        <v>7500</v>
      </c>
      <c r="G67" s="338">
        <v>10000</v>
      </c>
      <c r="H67" s="339">
        <f aca="true" t="shared" si="7" ref="H67:H77">F67/G67-1</f>
        <v>-0.25</v>
      </c>
      <c r="I67" s="338"/>
      <c r="J67" s="338">
        <v>10000</v>
      </c>
      <c r="K67" s="339">
        <f aca="true" t="shared" si="8" ref="K67:K77">I67/J67-1</f>
        <v>-1</v>
      </c>
      <c r="L67" s="338"/>
      <c r="M67" s="338">
        <v>9000</v>
      </c>
      <c r="N67" s="339">
        <f aca="true" t="shared" si="9" ref="N67:N77">L67/M67-1</f>
        <v>-1</v>
      </c>
      <c r="O67" s="338"/>
      <c r="P67" s="338">
        <v>9000</v>
      </c>
      <c r="Q67" s="339">
        <f aca="true" t="shared" si="10" ref="Q67:Q77">O67/P67-1</f>
        <v>-1</v>
      </c>
      <c r="R67" s="338"/>
      <c r="S67" s="338">
        <v>9000</v>
      </c>
      <c r="T67" s="339">
        <f aca="true" t="shared" si="11" ref="T67:T77">R67/S67-1</f>
        <v>-1</v>
      </c>
      <c r="U67" s="338"/>
      <c r="V67" s="338">
        <v>9000</v>
      </c>
      <c r="W67" s="339">
        <f aca="true" t="shared" si="12" ref="W67:W77">U67/V67-1</f>
        <v>-1</v>
      </c>
      <c r="X67" s="338"/>
      <c r="Y67" s="338">
        <v>9000</v>
      </c>
      <c r="Z67" s="339">
        <f aca="true" t="shared" si="13" ref="Z67:Z77">X67/Y67-1</f>
        <v>-1</v>
      </c>
      <c r="AA67" s="338"/>
      <c r="AB67" s="338">
        <v>9000</v>
      </c>
      <c r="AC67" s="339">
        <f aca="true" t="shared" si="14" ref="AC67:AC77">AA67/AB67-1</f>
        <v>-1</v>
      </c>
      <c r="AD67" s="338"/>
      <c r="AE67" s="338">
        <v>9000</v>
      </c>
      <c r="AF67" s="339">
        <f aca="true" t="shared" si="15" ref="AF67:AF86">AD67/AE67-1</f>
        <v>-1</v>
      </c>
      <c r="AG67" s="338"/>
      <c r="AH67" s="338">
        <v>8000</v>
      </c>
      <c r="AI67" s="339">
        <f aca="true" t="shared" si="16" ref="AI67:AI86">AG67/AH67-1</f>
        <v>-1</v>
      </c>
      <c r="AJ67" s="338"/>
      <c r="AK67" s="338">
        <v>8000</v>
      </c>
      <c r="AL67" s="339">
        <f aca="true" t="shared" si="17" ref="AL67:AL86">AJ67/AK67-1</f>
        <v>-1</v>
      </c>
      <c r="AM67" s="17"/>
      <c r="AN67" s="383"/>
      <c r="AO67" s="408"/>
      <c r="AP67" s="444"/>
      <c r="AQ67" s="444"/>
      <c r="AR67" s="408"/>
      <c r="AU67" s="295"/>
      <c r="AW67" s="350"/>
    </row>
    <row r="68" spans="1:49" ht="14.25">
      <c r="A68" s="523" t="s">
        <v>144</v>
      </c>
      <c r="B68" s="172" t="s">
        <v>148</v>
      </c>
      <c r="C68" s="336">
        <v>9000</v>
      </c>
      <c r="D68" s="336">
        <v>14000</v>
      </c>
      <c r="E68" s="337">
        <f t="shared" si="6"/>
        <v>-0.3571428571428571</v>
      </c>
      <c r="F68" s="336">
        <v>8000</v>
      </c>
      <c r="G68" s="336">
        <v>13500</v>
      </c>
      <c r="H68" s="337">
        <f t="shared" si="7"/>
        <v>-0.40740740740740744</v>
      </c>
      <c r="I68" s="336"/>
      <c r="J68" s="336">
        <v>13000</v>
      </c>
      <c r="K68" s="337">
        <f t="shared" si="8"/>
        <v>-1</v>
      </c>
      <c r="L68" s="336"/>
      <c r="M68" s="336">
        <v>11500</v>
      </c>
      <c r="N68" s="337">
        <f t="shared" si="9"/>
        <v>-1</v>
      </c>
      <c r="O68" s="336"/>
      <c r="P68" s="336">
        <v>11500</v>
      </c>
      <c r="Q68" s="337">
        <f t="shared" si="10"/>
        <v>-1</v>
      </c>
      <c r="R68" s="336"/>
      <c r="S68" s="336">
        <v>11500</v>
      </c>
      <c r="T68" s="337">
        <f t="shared" si="11"/>
        <v>-1</v>
      </c>
      <c r="U68" s="336"/>
      <c r="V68" s="336">
        <v>11500</v>
      </c>
      <c r="W68" s="337">
        <f t="shared" si="12"/>
        <v>-1</v>
      </c>
      <c r="X68" s="336"/>
      <c r="Y68" s="336">
        <v>11000</v>
      </c>
      <c r="Z68" s="337">
        <f t="shared" si="13"/>
        <v>-1</v>
      </c>
      <c r="AA68" s="336"/>
      <c r="AB68" s="336">
        <v>11000</v>
      </c>
      <c r="AC68" s="337">
        <f t="shared" si="14"/>
        <v>-1</v>
      </c>
      <c r="AD68" s="336"/>
      <c r="AE68" s="336">
        <v>11000</v>
      </c>
      <c r="AF68" s="337">
        <f t="shared" si="15"/>
        <v>-1</v>
      </c>
      <c r="AG68" s="336"/>
      <c r="AH68" s="336">
        <v>9000</v>
      </c>
      <c r="AI68" s="337">
        <f t="shared" si="16"/>
        <v>-1</v>
      </c>
      <c r="AJ68" s="336"/>
      <c r="AK68" s="336">
        <v>9000</v>
      </c>
      <c r="AL68" s="337">
        <f t="shared" si="17"/>
        <v>-1</v>
      </c>
      <c r="AM68" s="17"/>
      <c r="AN68" s="383"/>
      <c r="AO68" s="408"/>
      <c r="AP68" s="444"/>
      <c r="AQ68" s="444"/>
      <c r="AR68" s="408"/>
      <c r="AU68" s="295"/>
      <c r="AW68" s="350"/>
    </row>
    <row r="69" spans="1:49" ht="14.25">
      <c r="A69" s="524"/>
      <c r="B69" s="173" t="s">
        <v>147</v>
      </c>
      <c r="C69" s="338">
        <v>10500</v>
      </c>
      <c r="D69" s="338">
        <v>16000</v>
      </c>
      <c r="E69" s="339">
        <f t="shared" si="6"/>
        <v>-0.34375</v>
      </c>
      <c r="F69" s="338">
        <v>9500</v>
      </c>
      <c r="G69" s="338">
        <v>16000</v>
      </c>
      <c r="H69" s="339">
        <f t="shared" si="7"/>
        <v>-0.40625</v>
      </c>
      <c r="I69" s="338"/>
      <c r="J69" s="338">
        <v>15000</v>
      </c>
      <c r="K69" s="339">
        <f t="shared" si="8"/>
        <v>-1</v>
      </c>
      <c r="L69" s="338"/>
      <c r="M69" s="338">
        <v>13500</v>
      </c>
      <c r="N69" s="339">
        <f t="shared" si="9"/>
        <v>-1</v>
      </c>
      <c r="O69" s="338"/>
      <c r="P69" s="338">
        <v>13500</v>
      </c>
      <c r="Q69" s="339">
        <f t="shared" si="10"/>
        <v>-1</v>
      </c>
      <c r="R69" s="338"/>
      <c r="S69" s="338">
        <v>13500</v>
      </c>
      <c r="T69" s="339">
        <f t="shared" si="11"/>
        <v>-1</v>
      </c>
      <c r="U69" s="338"/>
      <c r="V69" s="338">
        <v>13500</v>
      </c>
      <c r="W69" s="339">
        <f t="shared" si="12"/>
        <v>-1</v>
      </c>
      <c r="X69" s="338"/>
      <c r="Y69" s="338">
        <v>13000</v>
      </c>
      <c r="Z69" s="339">
        <f t="shared" si="13"/>
        <v>-1</v>
      </c>
      <c r="AA69" s="338"/>
      <c r="AB69" s="338">
        <v>14500</v>
      </c>
      <c r="AC69" s="339">
        <f t="shared" si="14"/>
        <v>-1</v>
      </c>
      <c r="AD69" s="338"/>
      <c r="AE69" s="338">
        <v>12250</v>
      </c>
      <c r="AF69" s="339">
        <f t="shared" si="15"/>
        <v>-1</v>
      </c>
      <c r="AG69" s="338"/>
      <c r="AH69" s="338">
        <v>11000</v>
      </c>
      <c r="AI69" s="339">
        <f t="shared" si="16"/>
        <v>-1</v>
      </c>
      <c r="AJ69" s="338"/>
      <c r="AK69" s="338">
        <v>11000</v>
      </c>
      <c r="AL69" s="339">
        <f t="shared" si="17"/>
        <v>-1</v>
      </c>
      <c r="AM69" s="17"/>
      <c r="AN69" s="383"/>
      <c r="AO69" s="408"/>
      <c r="AP69" s="444"/>
      <c r="AQ69" s="444"/>
      <c r="AR69" s="408"/>
      <c r="AU69" s="295"/>
      <c r="AW69" s="350"/>
    </row>
    <row r="70" spans="1:49" ht="14.25">
      <c r="A70" s="523" t="s">
        <v>166</v>
      </c>
      <c r="B70" s="172" t="s">
        <v>148</v>
      </c>
      <c r="C70" s="340">
        <v>8500</v>
      </c>
      <c r="D70" s="340">
        <v>14000</v>
      </c>
      <c r="E70" s="337">
        <f t="shared" si="6"/>
        <v>-0.3928571428571429</v>
      </c>
      <c r="F70" s="340">
        <v>8000</v>
      </c>
      <c r="G70" s="340">
        <v>13500</v>
      </c>
      <c r="H70" s="337">
        <f t="shared" si="7"/>
        <v>-0.40740740740740744</v>
      </c>
      <c r="I70" s="340"/>
      <c r="J70" s="340">
        <v>13000</v>
      </c>
      <c r="K70" s="337">
        <f t="shared" si="8"/>
        <v>-1</v>
      </c>
      <c r="L70" s="340"/>
      <c r="M70" s="340">
        <v>12000</v>
      </c>
      <c r="N70" s="337">
        <f t="shared" si="9"/>
        <v>-1</v>
      </c>
      <c r="O70" s="340"/>
      <c r="P70" s="340">
        <v>12000</v>
      </c>
      <c r="Q70" s="337">
        <f t="shared" si="10"/>
        <v>-1</v>
      </c>
      <c r="R70" s="340"/>
      <c r="S70" s="340">
        <v>12000</v>
      </c>
      <c r="T70" s="337">
        <f t="shared" si="11"/>
        <v>-1</v>
      </c>
      <c r="U70" s="340"/>
      <c r="V70" s="340">
        <v>12000</v>
      </c>
      <c r="W70" s="337">
        <f t="shared" si="12"/>
        <v>-1</v>
      </c>
      <c r="X70" s="340"/>
      <c r="Y70" s="340">
        <v>11000</v>
      </c>
      <c r="Z70" s="337">
        <f t="shared" si="13"/>
        <v>-1</v>
      </c>
      <c r="AA70" s="340"/>
      <c r="AB70" s="340">
        <v>11000</v>
      </c>
      <c r="AC70" s="337">
        <f t="shared" si="14"/>
        <v>-1</v>
      </c>
      <c r="AD70" s="340"/>
      <c r="AE70" s="340">
        <v>10750</v>
      </c>
      <c r="AF70" s="337">
        <f t="shared" si="15"/>
        <v>-1</v>
      </c>
      <c r="AG70" s="340"/>
      <c r="AH70" s="340">
        <v>9000</v>
      </c>
      <c r="AI70" s="337">
        <f t="shared" si="16"/>
        <v>-1</v>
      </c>
      <c r="AJ70" s="340"/>
      <c r="AK70" s="340">
        <v>9000</v>
      </c>
      <c r="AL70" s="337">
        <f t="shared" si="17"/>
        <v>-1</v>
      </c>
      <c r="AM70" s="17"/>
      <c r="AN70" s="383"/>
      <c r="AO70" s="408"/>
      <c r="AP70" s="444"/>
      <c r="AQ70" s="444"/>
      <c r="AR70" s="408"/>
      <c r="AU70" s="295"/>
      <c r="AW70" s="350"/>
    </row>
    <row r="71" spans="1:49" ht="14.25">
      <c r="A71" s="524"/>
      <c r="B71" s="173" t="s">
        <v>147</v>
      </c>
      <c r="C71" s="340">
        <v>10000</v>
      </c>
      <c r="D71" s="340">
        <v>16500</v>
      </c>
      <c r="E71" s="339">
        <f t="shared" si="6"/>
        <v>-0.3939393939393939</v>
      </c>
      <c r="F71" s="340">
        <v>9000</v>
      </c>
      <c r="G71" s="340">
        <v>16000</v>
      </c>
      <c r="H71" s="339">
        <f t="shared" si="7"/>
        <v>-0.4375</v>
      </c>
      <c r="I71" s="340"/>
      <c r="J71" s="340">
        <v>15000</v>
      </c>
      <c r="K71" s="339">
        <f t="shared" si="8"/>
        <v>-1</v>
      </c>
      <c r="L71" s="340"/>
      <c r="M71" s="340">
        <v>13000</v>
      </c>
      <c r="N71" s="339">
        <f t="shared" si="9"/>
        <v>-1</v>
      </c>
      <c r="O71" s="340"/>
      <c r="P71" s="340">
        <v>13000</v>
      </c>
      <c r="Q71" s="339">
        <f t="shared" si="10"/>
        <v>-1</v>
      </c>
      <c r="R71" s="340"/>
      <c r="S71" s="340">
        <v>13000</v>
      </c>
      <c r="T71" s="339">
        <f t="shared" si="11"/>
        <v>-1</v>
      </c>
      <c r="U71" s="340"/>
      <c r="V71" s="340">
        <v>13000</v>
      </c>
      <c r="W71" s="339">
        <f t="shared" si="12"/>
        <v>-1</v>
      </c>
      <c r="X71" s="340"/>
      <c r="Y71" s="340">
        <v>13000</v>
      </c>
      <c r="Z71" s="339">
        <f t="shared" si="13"/>
        <v>-1</v>
      </c>
      <c r="AA71" s="340"/>
      <c r="AB71" s="340">
        <v>13500</v>
      </c>
      <c r="AC71" s="339">
        <f t="shared" si="14"/>
        <v>-1</v>
      </c>
      <c r="AD71" s="340"/>
      <c r="AE71" s="340">
        <v>12000</v>
      </c>
      <c r="AF71" s="339">
        <f t="shared" si="15"/>
        <v>-1</v>
      </c>
      <c r="AG71" s="340"/>
      <c r="AH71" s="340">
        <v>11000</v>
      </c>
      <c r="AI71" s="339">
        <f t="shared" si="16"/>
        <v>-1</v>
      </c>
      <c r="AJ71" s="340"/>
      <c r="AK71" s="340">
        <v>11000</v>
      </c>
      <c r="AL71" s="339">
        <f t="shared" si="17"/>
        <v>-1</v>
      </c>
      <c r="AM71" s="17"/>
      <c r="AN71" s="383"/>
      <c r="AO71" s="408"/>
      <c r="AP71" s="444"/>
      <c r="AQ71" s="444"/>
      <c r="AR71" s="408"/>
      <c r="AU71" s="295"/>
      <c r="AW71" s="350"/>
    </row>
    <row r="72" spans="1:49" ht="14.25">
      <c r="A72" s="523" t="s">
        <v>66</v>
      </c>
      <c r="B72" s="172" t="s">
        <v>148</v>
      </c>
      <c r="C72" s="336">
        <v>10000</v>
      </c>
      <c r="D72" s="336">
        <v>16500</v>
      </c>
      <c r="E72" s="337">
        <f t="shared" si="6"/>
        <v>-0.3939393939393939</v>
      </c>
      <c r="F72" s="336">
        <v>9000</v>
      </c>
      <c r="G72" s="336">
        <v>16000</v>
      </c>
      <c r="H72" s="337">
        <f t="shared" si="7"/>
        <v>-0.4375</v>
      </c>
      <c r="I72" s="336"/>
      <c r="J72" s="336">
        <v>15000</v>
      </c>
      <c r="K72" s="337">
        <f t="shared" si="8"/>
        <v>-1</v>
      </c>
      <c r="L72" s="336"/>
      <c r="M72" s="336">
        <v>13500</v>
      </c>
      <c r="N72" s="337">
        <f t="shared" si="9"/>
        <v>-1</v>
      </c>
      <c r="O72" s="336"/>
      <c r="P72" s="336">
        <v>13500</v>
      </c>
      <c r="Q72" s="337">
        <f t="shared" si="10"/>
        <v>-1</v>
      </c>
      <c r="R72" s="336"/>
      <c r="S72" s="336">
        <v>13500</v>
      </c>
      <c r="T72" s="337">
        <f t="shared" si="11"/>
        <v>-1</v>
      </c>
      <c r="U72" s="336"/>
      <c r="V72" s="336">
        <v>13500</v>
      </c>
      <c r="W72" s="337">
        <f t="shared" si="12"/>
        <v>-1</v>
      </c>
      <c r="X72" s="336"/>
      <c r="Y72" s="336">
        <v>13000</v>
      </c>
      <c r="Z72" s="337">
        <f t="shared" si="13"/>
        <v>-1</v>
      </c>
      <c r="AA72" s="336"/>
      <c r="AB72" s="336">
        <v>13000</v>
      </c>
      <c r="AC72" s="337">
        <f t="shared" si="14"/>
        <v>-1</v>
      </c>
      <c r="AD72" s="336"/>
      <c r="AE72" s="336">
        <v>13000</v>
      </c>
      <c r="AF72" s="337">
        <f t="shared" si="15"/>
        <v>-1</v>
      </c>
      <c r="AG72" s="336"/>
      <c r="AH72" s="336">
        <v>11000</v>
      </c>
      <c r="AI72" s="337">
        <f t="shared" si="16"/>
        <v>-1</v>
      </c>
      <c r="AJ72" s="336"/>
      <c r="AK72" s="336">
        <v>10000</v>
      </c>
      <c r="AL72" s="337">
        <f t="shared" si="17"/>
        <v>-1</v>
      </c>
      <c r="AM72" s="17"/>
      <c r="AN72" s="383"/>
      <c r="AO72" s="408"/>
      <c r="AP72" s="444"/>
      <c r="AQ72" s="444"/>
      <c r="AR72" s="408"/>
      <c r="AU72" s="295"/>
      <c r="AW72" s="350"/>
    </row>
    <row r="73" spans="1:49" ht="14.25">
      <c r="A73" s="524"/>
      <c r="B73" s="173" t="s">
        <v>147</v>
      </c>
      <c r="C73" s="338">
        <v>11000</v>
      </c>
      <c r="D73" s="338">
        <v>18000</v>
      </c>
      <c r="E73" s="339">
        <f t="shared" si="6"/>
        <v>-0.38888888888888884</v>
      </c>
      <c r="F73" s="338">
        <v>10000</v>
      </c>
      <c r="G73" s="338">
        <v>16500</v>
      </c>
      <c r="H73" s="339">
        <f t="shared" si="7"/>
        <v>-0.3939393939393939</v>
      </c>
      <c r="I73" s="338"/>
      <c r="J73" s="338">
        <v>16000</v>
      </c>
      <c r="K73" s="339">
        <f t="shared" si="8"/>
        <v>-1</v>
      </c>
      <c r="L73" s="338"/>
      <c r="M73" s="338">
        <v>15000</v>
      </c>
      <c r="N73" s="339">
        <f t="shared" si="9"/>
        <v>-1</v>
      </c>
      <c r="O73" s="338"/>
      <c r="P73" s="338">
        <v>15000</v>
      </c>
      <c r="Q73" s="339">
        <f t="shared" si="10"/>
        <v>-1</v>
      </c>
      <c r="R73" s="338"/>
      <c r="S73" s="338">
        <v>16000</v>
      </c>
      <c r="T73" s="339">
        <f t="shared" si="11"/>
        <v>-1</v>
      </c>
      <c r="U73" s="338"/>
      <c r="V73" s="338">
        <v>16000</v>
      </c>
      <c r="W73" s="339">
        <f t="shared" si="12"/>
        <v>-1</v>
      </c>
      <c r="X73" s="338"/>
      <c r="Y73" s="338">
        <v>14000</v>
      </c>
      <c r="Z73" s="339">
        <f t="shared" si="13"/>
        <v>-1</v>
      </c>
      <c r="AA73" s="338"/>
      <c r="AB73" s="338">
        <v>14500</v>
      </c>
      <c r="AC73" s="339">
        <f t="shared" si="14"/>
        <v>-1</v>
      </c>
      <c r="AD73" s="338"/>
      <c r="AE73" s="338">
        <v>13500</v>
      </c>
      <c r="AF73" s="339">
        <f t="shared" si="15"/>
        <v>-1</v>
      </c>
      <c r="AG73" s="338"/>
      <c r="AH73" s="338">
        <v>12000</v>
      </c>
      <c r="AI73" s="339">
        <f t="shared" si="16"/>
        <v>-1</v>
      </c>
      <c r="AJ73" s="338"/>
      <c r="AK73" s="338">
        <v>11000</v>
      </c>
      <c r="AL73" s="339">
        <f t="shared" si="17"/>
        <v>-1</v>
      </c>
      <c r="AM73" s="17"/>
      <c r="AN73" s="383"/>
      <c r="AO73" s="408"/>
      <c r="AP73" s="444"/>
      <c r="AQ73" s="444"/>
      <c r="AR73" s="408"/>
      <c r="AU73" s="295"/>
      <c r="AW73" s="350"/>
    </row>
    <row r="74" spans="1:49" ht="14.25">
      <c r="A74" s="523" t="s">
        <v>67</v>
      </c>
      <c r="B74" s="172" t="s">
        <v>148</v>
      </c>
      <c r="C74" s="336">
        <v>7750</v>
      </c>
      <c r="D74" s="336">
        <v>15000</v>
      </c>
      <c r="E74" s="337">
        <f t="shared" si="6"/>
        <v>-0.4833333333333333</v>
      </c>
      <c r="F74" s="336">
        <v>7750</v>
      </c>
      <c r="G74" s="336">
        <v>14000</v>
      </c>
      <c r="H74" s="337">
        <f t="shared" si="7"/>
        <v>-0.4464285714285714</v>
      </c>
      <c r="I74" s="336"/>
      <c r="J74" s="336">
        <v>13000</v>
      </c>
      <c r="K74" s="337">
        <f t="shared" si="8"/>
        <v>-1</v>
      </c>
      <c r="L74" s="336"/>
      <c r="M74" s="336">
        <v>13000</v>
      </c>
      <c r="N74" s="337">
        <f t="shared" si="9"/>
        <v>-1</v>
      </c>
      <c r="O74" s="336"/>
      <c r="P74" s="336">
        <v>13000</v>
      </c>
      <c r="Q74" s="337">
        <f t="shared" si="10"/>
        <v>-1</v>
      </c>
      <c r="R74" s="336"/>
      <c r="S74" s="336">
        <v>13000</v>
      </c>
      <c r="T74" s="337">
        <f t="shared" si="11"/>
        <v>-1</v>
      </c>
      <c r="U74" s="336"/>
      <c r="V74" s="336">
        <v>13000</v>
      </c>
      <c r="W74" s="337">
        <f t="shared" si="12"/>
        <v>-1</v>
      </c>
      <c r="X74" s="336"/>
      <c r="Y74" s="336">
        <v>13000</v>
      </c>
      <c r="Z74" s="337">
        <f t="shared" si="13"/>
        <v>-1</v>
      </c>
      <c r="AA74" s="336"/>
      <c r="AB74" s="336">
        <v>13000</v>
      </c>
      <c r="AC74" s="337">
        <f t="shared" si="14"/>
        <v>-1</v>
      </c>
      <c r="AD74" s="336"/>
      <c r="AE74" s="336">
        <v>11000</v>
      </c>
      <c r="AF74" s="337">
        <f t="shared" si="15"/>
        <v>-1</v>
      </c>
      <c r="AG74" s="336"/>
      <c r="AH74" s="336">
        <v>9000</v>
      </c>
      <c r="AI74" s="337">
        <f t="shared" si="16"/>
        <v>-1</v>
      </c>
      <c r="AJ74" s="336"/>
      <c r="AK74" s="336">
        <v>9000</v>
      </c>
      <c r="AL74" s="337">
        <f t="shared" si="17"/>
        <v>-1</v>
      </c>
      <c r="AM74" s="17"/>
      <c r="AN74" s="383"/>
      <c r="AO74" s="408"/>
      <c r="AP74" s="444"/>
      <c r="AQ74" s="444"/>
      <c r="AR74" s="408"/>
      <c r="AU74" s="295"/>
      <c r="AW74" s="350"/>
    </row>
    <row r="75" spans="1:49" ht="14.25">
      <c r="A75" s="524"/>
      <c r="B75" s="173" t="s">
        <v>147</v>
      </c>
      <c r="C75" s="338">
        <v>9500</v>
      </c>
      <c r="D75" s="338">
        <v>17000</v>
      </c>
      <c r="E75" s="339">
        <f t="shared" si="6"/>
        <v>-0.4411764705882353</v>
      </c>
      <c r="F75" s="338">
        <v>8000</v>
      </c>
      <c r="G75" s="338">
        <v>15000</v>
      </c>
      <c r="H75" s="339">
        <f t="shared" si="7"/>
        <v>-0.4666666666666667</v>
      </c>
      <c r="I75" s="338"/>
      <c r="J75" s="338">
        <v>15000</v>
      </c>
      <c r="K75" s="339">
        <f t="shared" si="8"/>
        <v>-1</v>
      </c>
      <c r="L75" s="338"/>
      <c r="M75" s="338">
        <v>13000</v>
      </c>
      <c r="N75" s="339">
        <f t="shared" si="9"/>
        <v>-1</v>
      </c>
      <c r="O75" s="338"/>
      <c r="P75" s="338">
        <v>13000</v>
      </c>
      <c r="Q75" s="339">
        <f t="shared" si="10"/>
        <v>-1</v>
      </c>
      <c r="R75" s="338"/>
      <c r="S75" s="338">
        <v>13000</v>
      </c>
      <c r="T75" s="339">
        <f t="shared" si="11"/>
        <v>-1</v>
      </c>
      <c r="U75" s="338"/>
      <c r="V75" s="338">
        <v>13000</v>
      </c>
      <c r="W75" s="339">
        <f t="shared" si="12"/>
        <v>-1</v>
      </c>
      <c r="X75" s="338"/>
      <c r="Y75" s="338">
        <v>13000</v>
      </c>
      <c r="Z75" s="339">
        <f t="shared" si="13"/>
        <v>-1</v>
      </c>
      <c r="AA75" s="338"/>
      <c r="AB75" s="338">
        <v>13000</v>
      </c>
      <c r="AC75" s="339">
        <f t="shared" si="14"/>
        <v>-1</v>
      </c>
      <c r="AD75" s="338"/>
      <c r="AE75" s="338">
        <v>12000</v>
      </c>
      <c r="AF75" s="339">
        <f t="shared" si="15"/>
        <v>-1</v>
      </c>
      <c r="AG75" s="338"/>
      <c r="AH75" s="338">
        <v>11000</v>
      </c>
      <c r="AI75" s="339">
        <f t="shared" si="16"/>
        <v>-1</v>
      </c>
      <c r="AJ75" s="338"/>
      <c r="AK75" s="338">
        <v>11000</v>
      </c>
      <c r="AL75" s="339">
        <f t="shared" si="17"/>
        <v>-1</v>
      </c>
      <c r="AM75" s="17"/>
      <c r="AN75" s="383"/>
      <c r="AO75" s="408"/>
      <c r="AP75" s="444"/>
      <c r="AQ75" s="444"/>
      <c r="AR75" s="408"/>
      <c r="AU75" s="295"/>
      <c r="AW75" s="350"/>
    </row>
    <row r="76" spans="1:49" ht="12.75" customHeight="1">
      <c r="A76" s="298" t="s">
        <v>68</v>
      </c>
      <c r="B76" s="172" t="s">
        <v>148</v>
      </c>
      <c r="C76" s="336">
        <v>7500</v>
      </c>
      <c r="D76" s="336">
        <v>11000</v>
      </c>
      <c r="E76" s="337">
        <f t="shared" si="6"/>
        <v>-0.31818181818181823</v>
      </c>
      <c r="F76" s="336">
        <v>7000</v>
      </c>
      <c r="G76" s="336">
        <v>10000</v>
      </c>
      <c r="H76" s="337">
        <f t="shared" si="7"/>
        <v>-0.30000000000000004</v>
      </c>
      <c r="I76" s="336"/>
      <c r="J76" s="336">
        <v>10000</v>
      </c>
      <c r="K76" s="337">
        <f t="shared" si="8"/>
        <v>-1</v>
      </c>
      <c r="L76" s="336"/>
      <c r="M76" s="336">
        <v>9000</v>
      </c>
      <c r="N76" s="337">
        <f t="shared" si="9"/>
        <v>-1</v>
      </c>
      <c r="O76" s="336"/>
      <c r="P76" s="336">
        <v>9000</v>
      </c>
      <c r="Q76" s="337">
        <f t="shared" si="10"/>
        <v>-1</v>
      </c>
      <c r="R76" s="336"/>
      <c r="S76" s="336">
        <v>9000</v>
      </c>
      <c r="T76" s="337">
        <f t="shared" si="11"/>
        <v>-1</v>
      </c>
      <c r="U76" s="336"/>
      <c r="V76" s="336">
        <v>9000</v>
      </c>
      <c r="W76" s="337">
        <f t="shared" si="12"/>
        <v>-1</v>
      </c>
      <c r="X76" s="336"/>
      <c r="Y76" s="336">
        <v>9000</v>
      </c>
      <c r="Z76" s="337">
        <f t="shared" si="13"/>
        <v>-1</v>
      </c>
      <c r="AA76" s="336"/>
      <c r="AB76" s="336">
        <v>9000</v>
      </c>
      <c r="AC76" s="337">
        <f t="shared" si="14"/>
        <v>-1</v>
      </c>
      <c r="AD76" s="336"/>
      <c r="AE76" s="336">
        <v>7750</v>
      </c>
      <c r="AF76" s="337">
        <f t="shared" si="15"/>
        <v>-1</v>
      </c>
      <c r="AG76" s="336"/>
      <c r="AH76" s="336">
        <v>7000</v>
      </c>
      <c r="AI76" s="337">
        <f t="shared" si="16"/>
        <v>-1</v>
      </c>
      <c r="AJ76" s="336"/>
      <c r="AK76" s="336">
        <v>7000</v>
      </c>
      <c r="AL76" s="337">
        <f t="shared" si="17"/>
        <v>-1</v>
      </c>
      <c r="AM76" s="17"/>
      <c r="AN76" s="383"/>
      <c r="AO76" s="408"/>
      <c r="AP76" s="444"/>
      <c r="AQ76" s="444"/>
      <c r="AR76" s="408"/>
      <c r="AU76" s="295"/>
      <c r="AW76" s="350"/>
    </row>
    <row r="77" spans="1:49" ht="14.25">
      <c r="A77" s="298" t="s">
        <v>52</v>
      </c>
      <c r="B77" s="175" t="s">
        <v>148</v>
      </c>
      <c r="C77" s="341">
        <v>6500</v>
      </c>
      <c r="D77" s="341">
        <v>8000</v>
      </c>
      <c r="E77" s="342">
        <f t="shared" si="6"/>
        <v>-0.1875</v>
      </c>
      <c r="F77" s="341">
        <v>6500</v>
      </c>
      <c r="G77" s="341">
        <v>8000</v>
      </c>
      <c r="H77" s="342">
        <f t="shared" si="7"/>
        <v>-0.1875</v>
      </c>
      <c r="I77" s="341"/>
      <c r="J77" s="341">
        <v>8000</v>
      </c>
      <c r="K77" s="342">
        <f t="shared" si="8"/>
        <v>-1</v>
      </c>
      <c r="L77" s="341"/>
      <c r="M77" s="341">
        <v>7500</v>
      </c>
      <c r="N77" s="342">
        <f t="shared" si="9"/>
        <v>-1</v>
      </c>
      <c r="O77" s="341"/>
      <c r="P77" s="341">
        <v>7500</v>
      </c>
      <c r="Q77" s="342">
        <f t="shared" si="10"/>
        <v>-1</v>
      </c>
      <c r="R77" s="341"/>
      <c r="S77" s="341">
        <v>7000</v>
      </c>
      <c r="T77" s="342">
        <f t="shared" si="11"/>
        <v>-1</v>
      </c>
      <c r="U77" s="341"/>
      <c r="V77" s="341">
        <v>7000</v>
      </c>
      <c r="W77" s="342">
        <f t="shared" si="12"/>
        <v>-1</v>
      </c>
      <c r="X77" s="341"/>
      <c r="Y77" s="341">
        <v>6500</v>
      </c>
      <c r="Z77" s="342">
        <f t="shared" si="13"/>
        <v>-1</v>
      </c>
      <c r="AA77" s="341"/>
      <c r="AB77" s="341">
        <v>7500</v>
      </c>
      <c r="AC77" s="342">
        <f t="shared" si="14"/>
        <v>-1</v>
      </c>
      <c r="AD77" s="341"/>
      <c r="AE77" s="341">
        <v>6500</v>
      </c>
      <c r="AF77" s="342">
        <f t="shared" si="15"/>
        <v>-1</v>
      </c>
      <c r="AG77" s="341"/>
      <c r="AH77" s="341">
        <v>6500</v>
      </c>
      <c r="AI77" s="342">
        <f t="shared" si="16"/>
        <v>-1</v>
      </c>
      <c r="AJ77" s="341"/>
      <c r="AK77" s="341">
        <v>6500</v>
      </c>
      <c r="AL77" s="342">
        <f t="shared" si="17"/>
        <v>-1</v>
      </c>
      <c r="AM77" s="17"/>
      <c r="AN77" s="383"/>
      <c r="AO77" s="408"/>
      <c r="AP77" s="444"/>
      <c r="AQ77" s="444"/>
      <c r="AR77" s="408"/>
      <c r="AU77" s="295"/>
      <c r="AW77" s="350"/>
    </row>
    <row r="78" spans="1:49" ht="15">
      <c r="A78" s="176" t="s">
        <v>150</v>
      </c>
      <c r="B78" s="177"/>
      <c r="C78" s="343"/>
      <c r="D78" s="343"/>
      <c r="E78" s="334"/>
      <c r="F78" s="343"/>
      <c r="G78" s="343"/>
      <c r="H78" s="334"/>
      <c r="I78" s="343"/>
      <c r="J78" s="343"/>
      <c r="K78" s="334"/>
      <c r="L78" s="343"/>
      <c r="M78" s="343"/>
      <c r="N78" s="334"/>
      <c r="O78" s="343"/>
      <c r="P78" s="343"/>
      <c r="Q78" s="334"/>
      <c r="R78" s="343"/>
      <c r="S78" s="343"/>
      <c r="T78" s="334"/>
      <c r="U78" s="343"/>
      <c r="V78" s="343"/>
      <c r="W78" s="334"/>
      <c r="X78" s="343"/>
      <c r="Y78" s="343"/>
      <c r="Z78" s="334"/>
      <c r="AA78" s="343"/>
      <c r="AB78" s="343"/>
      <c r="AC78" s="334"/>
      <c r="AD78" s="343"/>
      <c r="AE78" s="343"/>
      <c r="AF78" s="334"/>
      <c r="AG78" s="343"/>
      <c r="AH78" s="343"/>
      <c r="AI78" s="334"/>
      <c r="AJ78" s="343"/>
      <c r="AK78" s="343"/>
      <c r="AL78" s="334"/>
      <c r="AM78" s="17"/>
      <c r="AN78" s="383"/>
      <c r="AP78" s="444"/>
      <c r="AQ78" s="444"/>
      <c r="AR78" s="408"/>
      <c r="AU78" s="295"/>
      <c r="AW78" s="350"/>
    </row>
    <row r="79" spans="1:49" ht="14.25">
      <c r="A79" s="523" t="s">
        <v>69</v>
      </c>
      <c r="B79" s="172" t="s">
        <v>148</v>
      </c>
      <c r="C79" s="336">
        <v>10000</v>
      </c>
      <c r="D79" s="336">
        <v>14000</v>
      </c>
      <c r="E79" s="337">
        <f aca="true" t="shared" si="18" ref="E79:E86">C79/D79-1</f>
        <v>-0.2857142857142857</v>
      </c>
      <c r="F79" s="336">
        <v>11500</v>
      </c>
      <c r="G79" s="336">
        <v>13500</v>
      </c>
      <c r="H79" s="337">
        <f aca="true" t="shared" si="19" ref="H79:H86">F79/G79-1</f>
        <v>-0.14814814814814814</v>
      </c>
      <c r="I79" s="336"/>
      <c r="J79" s="336">
        <v>13000</v>
      </c>
      <c r="K79" s="337">
        <f aca="true" t="shared" si="20" ref="K79:K86">I79/J79-1</f>
        <v>-1</v>
      </c>
      <c r="L79" s="336"/>
      <c r="M79" s="336">
        <v>12500</v>
      </c>
      <c r="N79" s="337">
        <f aca="true" t="shared" si="21" ref="N79:N86">L79/M79-1</f>
        <v>-1</v>
      </c>
      <c r="O79" s="336"/>
      <c r="P79" s="336">
        <v>13000</v>
      </c>
      <c r="Q79" s="337">
        <f aca="true" t="shared" si="22" ref="Q79:Q86">O79/P79-1</f>
        <v>-1</v>
      </c>
      <c r="R79" s="336"/>
      <c r="S79" s="336">
        <v>13000</v>
      </c>
      <c r="T79" s="337">
        <f aca="true" t="shared" si="23" ref="T79:T86">R79/S79-1</f>
        <v>-1</v>
      </c>
      <c r="U79" s="336"/>
      <c r="V79" s="336">
        <v>13000</v>
      </c>
      <c r="W79" s="337">
        <f aca="true" t="shared" si="24" ref="W79:W86">U79/V79-1</f>
        <v>-1</v>
      </c>
      <c r="X79" s="336"/>
      <c r="Y79" s="336">
        <v>13000</v>
      </c>
      <c r="Z79" s="337">
        <f aca="true" t="shared" si="25" ref="Z79:Z86">X79/Y79-1</f>
        <v>-1</v>
      </c>
      <c r="AA79" s="336"/>
      <c r="AB79" s="336">
        <v>13000</v>
      </c>
      <c r="AC79" s="337">
        <f aca="true" t="shared" si="26" ref="AC79:AC86">AA79/AB79-1</f>
        <v>-1</v>
      </c>
      <c r="AD79" s="336"/>
      <c r="AE79" s="336">
        <v>12500</v>
      </c>
      <c r="AF79" s="337">
        <f t="shared" si="15"/>
        <v>-1</v>
      </c>
      <c r="AG79" s="336"/>
      <c r="AH79" s="336">
        <v>11000</v>
      </c>
      <c r="AI79" s="337">
        <f t="shared" si="16"/>
        <v>-1</v>
      </c>
      <c r="AJ79" s="336"/>
      <c r="AK79" s="336">
        <v>10000</v>
      </c>
      <c r="AL79" s="337">
        <f t="shared" si="17"/>
        <v>-1</v>
      </c>
      <c r="AM79" s="17"/>
      <c r="AN79" s="383"/>
      <c r="AO79" s="408"/>
      <c r="AP79" s="444"/>
      <c r="AQ79" s="444"/>
      <c r="AR79" s="408"/>
      <c r="AT79" s="295"/>
      <c r="AU79" s="295"/>
      <c r="AW79" s="350"/>
    </row>
    <row r="80" spans="1:49" ht="14.25">
      <c r="A80" s="524"/>
      <c r="B80" s="173" t="s">
        <v>147</v>
      </c>
      <c r="C80" s="338">
        <v>13000</v>
      </c>
      <c r="D80" s="338">
        <v>15500</v>
      </c>
      <c r="E80" s="339">
        <f t="shared" si="18"/>
        <v>-0.16129032258064513</v>
      </c>
      <c r="F80" s="338">
        <v>13000</v>
      </c>
      <c r="G80" s="338">
        <v>16000</v>
      </c>
      <c r="H80" s="339">
        <f t="shared" si="19"/>
        <v>-0.1875</v>
      </c>
      <c r="I80" s="338"/>
      <c r="J80" s="338">
        <v>15000</v>
      </c>
      <c r="K80" s="339">
        <f t="shared" si="20"/>
        <v>-1</v>
      </c>
      <c r="L80" s="338"/>
      <c r="M80" s="338">
        <v>14500</v>
      </c>
      <c r="N80" s="339">
        <f t="shared" si="21"/>
        <v>-1</v>
      </c>
      <c r="O80" s="338"/>
      <c r="P80" s="338">
        <v>13500</v>
      </c>
      <c r="Q80" s="339">
        <f t="shared" si="22"/>
        <v>-1</v>
      </c>
      <c r="R80" s="338"/>
      <c r="S80" s="338">
        <v>14500</v>
      </c>
      <c r="T80" s="339">
        <f t="shared" si="23"/>
        <v>-1</v>
      </c>
      <c r="U80" s="338"/>
      <c r="V80" s="338">
        <v>13500</v>
      </c>
      <c r="W80" s="339">
        <f t="shared" si="24"/>
        <v>-1</v>
      </c>
      <c r="X80" s="338"/>
      <c r="Y80" s="338">
        <v>13500</v>
      </c>
      <c r="Z80" s="339">
        <f t="shared" si="25"/>
        <v>-1</v>
      </c>
      <c r="AA80" s="338"/>
      <c r="AB80" s="338">
        <v>15500</v>
      </c>
      <c r="AC80" s="339">
        <f t="shared" si="26"/>
        <v>-1</v>
      </c>
      <c r="AD80" s="338"/>
      <c r="AE80" s="338">
        <v>13500</v>
      </c>
      <c r="AF80" s="339">
        <f t="shared" si="15"/>
        <v>-1</v>
      </c>
      <c r="AG80" s="338"/>
      <c r="AH80" s="338">
        <v>12000</v>
      </c>
      <c r="AI80" s="339">
        <f t="shared" si="16"/>
        <v>-1</v>
      </c>
      <c r="AJ80" s="338"/>
      <c r="AK80" s="338">
        <v>11500</v>
      </c>
      <c r="AL80" s="339">
        <f t="shared" si="17"/>
        <v>-1</v>
      </c>
      <c r="AM80" s="17"/>
      <c r="AN80" s="383"/>
      <c r="AO80" s="408"/>
      <c r="AP80" s="444"/>
      <c r="AQ80" s="444"/>
      <c r="AR80" s="408"/>
      <c r="AT80" s="295"/>
      <c r="AU80" s="295"/>
      <c r="AW80" s="350"/>
    </row>
    <row r="81" spans="1:49" ht="14.25">
      <c r="A81" s="523" t="s">
        <v>70</v>
      </c>
      <c r="B81" s="172" t="s">
        <v>148</v>
      </c>
      <c r="C81" s="336">
        <v>15500</v>
      </c>
      <c r="D81" s="336">
        <v>16000</v>
      </c>
      <c r="E81" s="337">
        <f t="shared" si="18"/>
        <v>-0.03125</v>
      </c>
      <c r="F81" s="336">
        <v>15000</v>
      </c>
      <c r="G81" s="336">
        <v>16000</v>
      </c>
      <c r="H81" s="337">
        <f t="shared" si="19"/>
        <v>-0.0625</v>
      </c>
      <c r="I81" s="336"/>
      <c r="J81" s="336">
        <v>15000</v>
      </c>
      <c r="K81" s="337">
        <f t="shared" si="20"/>
        <v>-1</v>
      </c>
      <c r="L81" s="336"/>
      <c r="M81" s="336">
        <v>15000</v>
      </c>
      <c r="N81" s="337">
        <f t="shared" si="21"/>
        <v>-1</v>
      </c>
      <c r="O81" s="336"/>
      <c r="P81" s="336">
        <v>15000</v>
      </c>
      <c r="Q81" s="337">
        <f t="shared" si="22"/>
        <v>-1</v>
      </c>
      <c r="R81" s="336"/>
      <c r="S81" s="336">
        <v>15000</v>
      </c>
      <c r="T81" s="337">
        <f t="shared" si="23"/>
        <v>-1</v>
      </c>
      <c r="U81" s="336"/>
      <c r="V81" s="336">
        <v>14000</v>
      </c>
      <c r="W81" s="337">
        <f t="shared" si="24"/>
        <v>-1</v>
      </c>
      <c r="X81" s="336"/>
      <c r="Y81" s="336">
        <v>14000</v>
      </c>
      <c r="Z81" s="337">
        <f t="shared" si="25"/>
        <v>-1</v>
      </c>
      <c r="AA81" s="336"/>
      <c r="AB81" s="336">
        <v>14000</v>
      </c>
      <c r="AC81" s="337">
        <f t="shared" si="26"/>
        <v>-1</v>
      </c>
      <c r="AD81" s="336"/>
      <c r="AE81" s="336">
        <v>15000</v>
      </c>
      <c r="AF81" s="337">
        <f t="shared" si="15"/>
        <v>-1</v>
      </c>
      <c r="AG81" s="336"/>
      <c r="AH81" s="336">
        <v>15000</v>
      </c>
      <c r="AI81" s="337">
        <f t="shared" si="16"/>
        <v>-1</v>
      </c>
      <c r="AJ81" s="336"/>
      <c r="AK81" s="336">
        <v>13000</v>
      </c>
      <c r="AL81" s="337">
        <f t="shared" si="17"/>
        <v>-1</v>
      </c>
      <c r="AM81" s="17"/>
      <c r="AN81" s="383"/>
      <c r="AO81" s="408"/>
      <c r="AP81" s="444"/>
      <c r="AQ81" s="444"/>
      <c r="AR81" s="408"/>
      <c r="AT81" s="295"/>
      <c r="AU81" s="295"/>
      <c r="AW81" s="350"/>
    </row>
    <row r="82" spans="1:49" ht="14.25">
      <c r="A82" s="524"/>
      <c r="B82" s="173" t="s">
        <v>147</v>
      </c>
      <c r="C82" s="338">
        <v>14500</v>
      </c>
      <c r="D82" s="338">
        <v>17500</v>
      </c>
      <c r="E82" s="339">
        <f t="shared" si="18"/>
        <v>-0.17142857142857137</v>
      </c>
      <c r="F82" s="338">
        <v>16000</v>
      </c>
      <c r="G82" s="338">
        <v>17000</v>
      </c>
      <c r="H82" s="339">
        <f t="shared" si="19"/>
        <v>-0.05882352941176472</v>
      </c>
      <c r="I82" s="338"/>
      <c r="J82" s="338">
        <v>16000</v>
      </c>
      <c r="K82" s="339">
        <f t="shared" si="20"/>
        <v>-1</v>
      </c>
      <c r="L82" s="338"/>
      <c r="M82" s="338">
        <v>15000</v>
      </c>
      <c r="N82" s="339">
        <f t="shared" si="21"/>
        <v>-1</v>
      </c>
      <c r="O82" s="338"/>
      <c r="P82" s="338">
        <v>16500</v>
      </c>
      <c r="Q82" s="339">
        <f t="shared" si="22"/>
        <v>-1</v>
      </c>
      <c r="R82" s="338"/>
      <c r="S82" s="338">
        <v>16500</v>
      </c>
      <c r="T82" s="339">
        <f t="shared" si="23"/>
        <v>-1</v>
      </c>
      <c r="U82" s="338"/>
      <c r="V82" s="338">
        <v>15500</v>
      </c>
      <c r="W82" s="339">
        <f t="shared" si="24"/>
        <v>-1</v>
      </c>
      <c r="X82" s="338"/>
      <c r="Y82" s="338">
        <v>14500</v>
      </c>
      <c r="Z82" s="339">
        <f t="shared" si="25"/>
        <v>-1</v>
      </c>
      <c r="AA82" s="338"/>
      <c r="AB82" s="338">
        <v>16000</v>
      </c>
      <c r="AC82" s="339">
        <f t="shared" si="26"/>
        <v>-1</v>
      </c>
      <c r="AD82" s="338"/>
      <c r="AE82" s="338">
        <v>16500</v>
      </c>
      <c r="AF82" s="339">
        <f t="shared" si="15"/>
        <v>-1</v>
      </c>
      <c r="AG82" s="338"/>
      <c r="AH82" s="338">
        <v>15500</v>
      </c>
      <c r="AI82" s="339">
        <f t="shared" si="16"/>
        <v>-1</v>
      </c>
      <c r="AJ82" s="338"/>
      <c r="AK82" s="338">
        <v>14000</v>
      </c>
      <c r="AL82" s="339">
        <f t="shared" si="17"/>
        <v>-1</v>
      </c>
      <c r="AM82" s="17"/>
      <c r="AN82" s="383"/>
      <c r="AO82" s="408"/>
      <c r="AP82" s="444"/>
      <c r="AQ82" s="444"/>
      <c r="AR82" s="408"/>
      <c r="AT82" s="295"/>
      <c r="AU82" s="295"/>
      <c r="AW82" s="350"/>
    </row>
    <row r="83" spans="1:49" ht="14.25">
      <c r="A83" s="523" t="s">
        <v>53</v>
      </c>
      <c r="B83" s="172" t="s">
        <v>148</v>
      </c>
      <c r="C83" s="336">
        <v>8000</v>
      </c>
      <c r="D83" s="336">
        <v>11000</v>
      </c>
      <c r="E83" s="337">
        <f t="shared" si="18"/>
        <v>-0.2727272727272727</v>
      </c>
      <c r="F83" s="336">
        <v>8000</v>
      </c>
      <c r="G83" s="336">
        <v>11000</v>
      </c>
      <c r="H83" s="337">
        <f t="shared" si="19"/>
        <v>-0.2727272727272727</v>
      </c>
      <c r="I83" s="336"/>
      <c r="J83" s="336">
        <v>11000</v>
      </c>
      <c r="K83" s="337">
        <f t="shared" si="20"/>
        <v>-1</v>
      </c>
      <c r="L83" s="336"/>
      <c r="M83" s="336">
        <v>11000</v>
      </c>
      <c r="N83" s="337">
        <f t="shared" si="21"/>
        <v>-1</v>
      </c>
      <c r="O83" s="336"/>
      <c r="P83" s="336">
        <v>11000</v>
      </c>
      <c r="Q83" s="337">
        <f t="shared" si="22"/>
        <v>-1</v>
      </c>
      <c r="R83" s="336"/>
      <c r="S83" s="336">
        <v>11000</v>
      </c>
      <c r="T83" s="337">
        <f t="shared" si="23"/>
        <v>-1</v>
      </c>
      <c r="U83" s="336"/>
      <c r="V83" s="336">
        <v>11000</v>
      </c>
      <c r="W83" s="337">
        <f t="shared" si="24"/>
        <v>-1</v>
      </c>
      <c r="X83" s="336"/>
      <c r="Y83" s="336">
        <v>10000</v>
      </c>
      <c r="Z83" s="335" t="s">
        <v>259</v>
      </c>
      <c r="AA83" s="336"/>
      <c r="AB83" s="336">
        <v>11000</v>
      </c>
      <c r="AC83" s="335" t="s">
        <v>259</v>
      </c>
      <c r="AD83" s="336"/>
      <c r="AE83" s="336">
        <v>9000</v>
      </c>
      <c r="AF83" s="335">
        <f t="shared" si="15"/>
        <v>-1</v>
      </c>
      <c r="AG83" s="336"/>
      <c r="AH83" s="336">
        <v>8000</v>
      </c>
      <c r="AI83" s="335">
        <f t="shared" si="16"/>
        <v>-1</v>
      </c>
      <c r="AJ83" s="336"/>
      <c r="AK83" s="336">
        <v>8000</v>
      </c>
      <c r="AL83" s="335">
        <f t="shared" si="17"/>
        <v>-1</v>
      </c>
      <c r="AM83" s="17"/>
      <c r="AN83" s="383"/>
      <c r="AO83" s="408"/>
      <c r="AP83" s="444"/>
      <c r="AQ83" s="444"/>
      <c r="AR83" s="408"/>
      <c r="AT83" s="295"/>
      <c r="AU83" s="295"/>
      <c r="AW83" s="350"/>
    </row>
    <row r="84" spans="1:49" ht="14.25">
      <c r="A84" s="524"/>
      <c r="B84" s="173" t="s">
        <v>147</v>
      </c>
      <c r="C84" s="338">
        <v>9000</v>
      </c>
      <c r="D84" s="338">
        <v>13500</v>
      </c>
      <c r="E84" s="339">
        <f t="shared" si="18"/>
        <v>-0.33333333333333337</v>
      </c>
      <c r="F84" s="338">
        <v>9000</v>
      </c>
      <c r="G84" s="338">
        <v>13000</v>
      </c>
      <c r="H84" s="339">
        <f t="shared" si="19"/>
        <v>-0.3076923076923077</v>
      </c>
      <c r="I84" s="338"/>
      <c r="J84" s="338">
        <v>13000</v>
      </c>
      <c r="K84" s="339">
        <f t="shared" si="20"/>
        <v>-1</v>
      </c>
      <c r="L84" s="338"/>
      <c r="M84" s="338">
        <v>13000</v>
      </c>
      <c r="N84" s="339">
        <f t="shared" si="21"/>
        <v>-1</v>
      </c>
      <c r="O84" s="338"/>
      <c r="P84" s="338">
        <v>13000</v>
      </c>
      <c r="Q84" s="339">
        <f t="shared" si="22"/>
        <v>-1</v>
      </c>
      <c r="R84" s="338"/>
      <c r="S84" s="338">
        <v>13000</v>
      </c>
      <c r="T84" s="339">
        <f t="shared" si="23"/>
        <v>-1</v>
      </c>
      <c r="U84" s="338"/>
      <c r="V84" s="338">
        <v>11000</v>
      </c>
      <c r="W84" s="339">
        <f t="shared" si="24"/>
        <v>-1</v>
      </c>
      <c r="X84" s="338"/>
      <c r="Y84" s="338">
        <v>11000</v>
      </c>
      <c r="Z84" s="339">
        <f t="shared" si="25"/>
        <v>-1</v>
      </c>
      <c r="AA84" s="338"/>
      <c r="AB84" s="338">
        <v>14000</v>
      </c>
      <c r="AC84" s="339">
        <f t="shared" si="26"/>
        <v>-1</v>
      </c>
      <c r="AD84" s="338"/>
      <c r="AE84" s="338">
        <v>11000</v>
      </c>
      <c r="AF84" s="339">
        <f t="shared" si="15"/>
        <v>-1</v>
      </c>
      <c r="AG84" s="338"/>
      <c r="AH84" s="338">
        <v>9000</v>
      </c>
      <c r="AI84" s="339">
        <f t="shared" si="16"/>
        <v>-1</v>
      </c>
      <c r="AJ84" s="338"/>
      <c r="AK84" s="338">
        <v>9000</v>
      </c>
      <c r="AL84" s="339">
        <f t="shared" si="17"/>
        <v>-1</v>
      </c>
      <c r="AM84" s="17"/>
      <c r="AN84" s="383"/>
      <c r="AO84" s="408"/>
      <c r="AP84" s="444"/>
      <c r="AQ84" s="444"/>
      <c r="AR84" s="408"/>
      <c r="AT84" s="295"/>
      <c r="AU84" s="295"/>
      <c r="AW84" s="350"/>
    </row>
    <row r="85" spans="1:49" ht="14.25">
      <c r="A85" s="298" t="s">
        <v>71</v>
      </c>
      <c r="B85" s="172" t="s">
        <v>148</v>
      </c>
      <c r="C85" s="336">
        <v>8500</v>
      </c>
      <c r="D85" s="336">
        <v>9000</v>
      </c>
      <c r="E85" s="337">
        <f t="shared" si="18"/>
        <v>-0.05555555555555558</v>
      </c>
      <c r="F85" s="336">
        <v>8000</v>
      </c>
      <c r="G85" s="336">
        <v>9000</v>
      </c>
      <c r="H85" s="337">
        <f t="shared" si="19"/>
        <v>-0.11111111111111116</v>
      </c>
      <c r="I85" s="336"/>
      <c r="J85" s="336">
        <v>9000</v>
      </c>
      <c r="K85" s="337">
        <f t="shared" si="20"/>
        <v>-1</v>
      </c>
      <c r="L85" s="336"/>
      <c r="M85" s="336">
        <v>9000</v>
      </c>
      <c r="N85" s="337">
        <f t="shared" si="21"/>
        <v>-1</v>
      </c>
      <c r="O85" s="336"/>
      <c r="P85" s="336">
        <v>8500</v>
      </c>
      <c r="Q85" s="337">
        <f t="shared" si="22"/>
        <v>-1</v>
      </c>
      <c r="R85" s="336"/>
      <c r="S85" s="336">
        <v>9000</v>
      </c>
      <c r="T85" s="337">
        <f t="shared" si="23"/>
        <v>-1</v>
      </c>
      <c r="U85" s="336"/>
      <c r="V85" s="336">
        <v>9000</v>
      </c>
      <c r="W85" s="337">
        <f t="shared" si="24"/>
        <v>-1</v>
      </c>
      <c r="X85" s="336"/>
      <c r="Y85" s="336">
        <v>8000</v>
      </c>
      <c r="Z85" s="337">
        <f t="shared" si="25"/>
        <v>-1</v>
      </c>
      <c r="AA85" s="336"/>
      <c r="AB85" s="336">
        <v>8000</v>
      </c>
      <c r="AC85" s="337">
        <f t="shared" si="26"/>
        <v>-1</v>
      </c>
      <c r="AD85" s="336"/>
      <c r="AE85" s="336">
        <v>9000</v>
      </c>
      <c r="AF85" s="337">
        <f t="shared" si="15"/>
        <v>-1</v>
      </c>
      <c r="AG85" s="336"/>
      <c r="AH85" s="336">
        <v>9000</v>
      </c>
      <c r="AI85" s="337">
        <f t="shared" si="16"/>
        <v>-1</v>
      </c>
      <c r="AJ85" s="336"/>
      <c r="AK85" s="336">
        <v>9000</v>
      </c>
      <c r="AL85" s="337">
        <f t="shared" si="17"/>
        <v>-1</v>
      </c>
      <c r="AM85" s="17"/>
      <c r="AN85" s="383"/>
      <c r="AO85" s="408"/>
      <c r="AP85" s="444"/>
      <c r="AQ85" s="444"/>
      <c r="AR85" s="408"/>
      <c r="AU85" s="295"/>
      <c r="AW85" s="350"/>
    </row>
    <row r="86" spans="1:49" ht="14.25">
      <c r="A86" s="180" t="s">
        <v>64</v>
      </c>
      <c r="B86" s="175" t="s">
        <v>148</v>
      </c>
      <c r="C86" s="341">
        <v>8500</v>
      </c>
      <c r="D86" s="341">
        <v>9000</v>
      </c>
      <c r="E86" s="342">
        <f t="shared" si="18"/>
        <v>-0.05555555555555558</v>
      </c>
      <c r="F86" s="341">
        <v>9000</v>
      </c>
      <c r="G86" s="341">
        <v>9000</v>
      </c>
      <c r="H86" s="342">
        <f t="shared" si="19"/>
        <v>0</v>
      </c>
      <c r="I86" s="341"/>
      <c r="J86" s="341">
        <v>9000</v>
      </c>
      <c r="K86" s="342">
        <f t="shared" si="20"/>
        <v>-1</v>
      </c>
      <c r="L86" s="341"/>
      <c r="M86" s="341">
        <v>9000</v>
      </c>
      <c r="N86" s="342">
        <f t="shared" si="21"/>
        <v>-1</v>
      </c>
      <c r="O86" s="341"/>
      <c r="P86" s="341">
        <v>10500</v>
      </c>
      <c r="Q86" s="342">
        <f t="shared" si="22"/>
        <v>-1</v>
      </c>
      <c r="R86" s="341"/>
      <c r="S86" s="341">
        <v>11000</v>
      </c>
      <c r="T86" s="342">
        <f t="shared" si="23"/>
        <v>-1</v>
      </c>
      <c r="U86" s="341"/>
      <c r="V86" s="341">
        <v>10500</v>
      </c>
      <c r="W86" s="342">
        <f t="shared" si="24"/>
        <v>-1</v>
      </c>
      <c r="X86" s="341"/>
      <c r="Y86" s="341">
        <v>10500</v>
      </c>
      <c r="Z86" s="342">
        <f t="shared" si="25"/>
        <v>-1</v>
      </c>
      <c r="AA86" s="341"/>
      <c r="AB86" s="341">
        <v>10500</v>
      </c>
      <c r="AC86" s="342">
        <f t="shared" si="26"/>
        <v>-1</v>
      </c>
      <c r="AD86" s="341"/>
      <c r="AE86" s="341">
        <v>9500</v>
      </c>
      <c r="AF86" s="342">
        <f t="shared" si="15"/>
        <v>-1</v>
      </c>
      <c r="AG86" s="341"/>
      <c r="AH86" s="341">
        <v>9000</v>
      </c>
      <c r="AI86" s="342">
        <f t="shared" si="16"/>
        <v>-1</v>
      </c>
      <c r="AJ86" s="341"/>
      <c r="AK86" s="341">
        <v>9000</v>
      </c>
      <c r="AL86" s="342">
        <f t="shared" si="17"/>
        <v>-1</v>
      </c>
      <c r="AM86" s="17"/>
      <c r="AN86" s="383"/>
      <c r="AO86" s="408"/>
      <c r="AP86" s="444"/>
      <c r="AQ86" s="444"/>
      <c r="AR86" s="408"/>
      <c r="AU86" s="295"/>
      <c r="AW86" s="350"/>
    </row>
    <row r="87" spans="1:49" ht="12.75">
      <c r="A87" s="517" t="s">
        <v>293</v>
      </c>
      <c r="B87" s="517"/>
      <c r="C87" s="517"/>
      <c r="D87" s="517"/>
      <c r="E87" s="517"/>
      <c r="F87" s="517"/>
      <c r="G87" s="517"/>
      <c r="H87" s="517"/>
      <c r="I87" s="517"/>
      <c r="J87" s="517"/>
      <c r="K87" s="517"/>
      <c r="L87" s="517"/>
      <c r="M87" s="517"/>
      <c r="N87" s="517"/>
      <c r="O87" s="517"/>
      <c r="R87" s="355"/>
      <c r="U87" s="108"/>
      <c r="Z87" s="385"/>
      <c r="AA87" s="63"/>
      <c r="AD87" s="63"/>
      <c r="AG87" s="60"/>
      <c r="AH87" s="60"/>
      <c r="AM87" s="17"/>
      <c r="AN87" s="17"/>
      <c r="AO87" s="408"/>
      <c r="AP87" s="444"/>
      <c r="AQ87" s="444"/>
      <c r="AR87" s="408"/>
      <c r="AU87" s="295"/>
      <c r="AW87" s="350"/>
    </row>
    <row r="88" spans="18:49" ht="12.75">
      <c r="R88" s="355"/>
      <c r="S88" s="355"/>
      <c r="U88" s="108"/>
      <c r="Z88" s="385"/>
      <c r="AA88" s="63"/>
      <c r="AD88" s="63"/>
      <c r="AG88" s="60"/>
      <c r="AH88" s="60"/>
      <c r="AM88" s="17"/>
      <c r="AN88" s="17"/>
      <c r="AO88" s="408"/>
      <c r="AP88" s="444"/>
      <c r="AR88" s="408"/>
      <c r="AU88" s="295"/>
      <c r="AW88" s="350"/>
    </row>
    <row r="89" spans="18:49" ht="12.75">
      <c r="R89" s="355"/>
      <c r="U89" s="108"/>
      <c r="Z89" s="385"/>
      <c r="AA89" s="63"/>
      <c r="AD89" s="63"/>
      <c r="AG89" s="60"/>
      <c r="AH89" s="60"/>
      <c r="AM89" s="17"/>
      <c r="AN89" s="17"/>
      <c r="AP89" s="444"/>
      <c r="AR89" s="408"/>
      <c r="AU89" s="295"/>
      <c r="AW89" s="350"/>
    </row>
    <row r="90" spans="18:47" ht="12.75">
      <c r="R90" s="355"/>
      <c r="T90" s="360"/>
      <c r="U90" s="360"/>
      <c r="Z90" s="385"/>
      <c r="AA90" s="63"/>
      <c r="AD90" s="63"/>
      <c r="AG90" s="60"/>
      <c r="AH90" s="60"/>
      <c r="AM90" s="17"/>
      <c r="AN90" s="17"/>
      <c r="AP90" s="444"/>
      <c r="AR90" s="408"/>
      <c r="AU90" s="295"/>
    </row>
    <row r="91" spans="18:44" ht="12.75">
      <c r="R91" s="355"/>
      <c r="U91" s="360"/>
      <c r="Z91" s="385"/>
      <c r="AA91" s="63"/>
      <c r="AD91" s="63"/>
      <c r="AG91" s="60"/>
      <c r="AH91" s="60"/>
      <c r="AL91" s="396"/>
      <c r="AM91" s="17"/>
      <c r="AN91" s="17"/>
      <c r="AP91" s="444"/>
      <c r="AR91" s="408"/>
    </row>
    <row r="92" spans="18:44" ht="12.75">
      <c r="R92" s="355"/>
      <c r="S92" s="355"/>
      <c r="U92" s="360"/>
      <c r="Z92" s="385"/>
      <c r="AA92" s="63"/>
      <c r="AD92" s="63"/>
      <c r="AG92" s="60"/>
      <c r="AH92" s="60"/>
      <c r="AM92" s="17"/>
      <c r="AN92" s="17"/>
      <c r="AP92" s="444"/>
      <c r="AR92" s="408"/>
    </row>
    <row r="93" spans="18:44" ht="12.75">
      <c r="R93" s="355"/>
      <c r="S93" s="355"/>
      <c r="U93" s="108"/>
      <c r="Z93" s="385"/>
      <c r="AA93" s="63"/>
      <c r="AD93" s="63"/>
      <c r="AG93" s="60"/>
      <c r="AH93" s="60"/>
      <c r="AM93" s="17"/>
      <c r="AN93" s="17"/>
      <c r="AP93" s="444"/>
      <c r="AR93" s="408"/>
    </row>
    <row r="94" spans="18:44" ht="12.75">
      <c r="R94" s="355"/>
      <c r="S94" s="355"/>
      <c r="U94" s="108"/>
      <c r="Z94" s="385"/>
      <c r="AA94" s="63"/>
      <c r="AD94" s="63"/>
      <c r="AG94" s="60"/>
      <c r="AH94" s="60"/>
      <c r="AM94" s="17"/>
      <c r="AN94" s="17"/>
      <c r="AP94" s="444"/>
      <c r="AR94" s="408"/>
    </row>
    <row r="95" spans="18:44" ht="12.75">
      <c r="R95" s="355"/>
      <c r="S95" s="355"/>
      <c r="U95" s="108"/>
      <c r="Z95" s="385"/>
      <c r="AA95" s="63"/>
      <c r="AD95" s="63"/>
      <c r="AG95" s="60"/>
      <c r="AH95" s="60"/>
      <c r="AM95" s="17"/>
      <c r="AN95" s="17"/>
      <c r="AP95" s="444"/>
      <c r="AR95" s="408"/>
    </row>
    <row r="96" spans="18:44" ht="12.75">
      <c r="R96" s="355"/>
      <c r="S96" s="355"/>
      <c r="U96" s="108"/>
      <c r="Z96" s="385"/>
      <c r="AA96" s="63"/>
      <c r="AD96" s="63"/>
      <c r="AG96" s="60"/>
      <c r="AH96" s="60"/>
      <c r="AM96" s="17"/>
      <c r="AN96" s="17"/>
      <c r="AP96" s="444"/>
      <c r="AR96" s="408"/>
    </row>
    <row r="97" spans="18:44" ht="12.75">
      <c r="R97" s="355"/>
      <c r="S97" s="355"/>
      <c r="U97" s="108"/>
      <c r="Z97" s="385"/>
      <c r="AA97" s="63"/>
      <c r="AD97" s="63"/>
      <c r="AG97" s="60"/>
      <c r="AH97" s="60"/>
      <c r="AM97" s="17"/>
      <c r="AN97" s="17"/>
      <c r="AP97" s="444"/>
      <c r="AR97" s="408"/>
    </row>
    <row r="98" spans="18:44" ht="12.75">
      <c r="R98" s="355"/>
      <c r="S98" s="355"/>
      <c r="U98" s="108"/>
      <c r="Z98" s="385"/>
      <c r="AA98" s="63"/>
      <c r="AD98" s="63"/>
      <c r="AG98" s="60"/>
      <c r="AH98" s="60"/>
      <c r="AM98" s="17"/>
      <c r="AN98" s="17"/>
      <c r="AP98" s="444"/>
      <c r="AR98" s="408"/>
    </row>
    <row r="99" spans="18:44" ht="12.75">
      <c r="R99" s="355"/>
      <c r="S99" s="355"/>
      <c r="U99" s="108"/>
      <c r="Z99" s="385"/>
      <c r="AA99" s="63"/>
      <c r="AD99" s="63"/>
      <c r="AG99" s="60"/>
      <c r="AH99" s="60"/>
      <c r="AM99" s="17"/>
      <c r="AN99" s="17"/>
      <c r="AP99" s="444"/>
      <c r="AR99" s="408"/>
    </row>
    <row r="100" spans="18:44" ht="12.75">
      <c r="R100" s="355"/>
      <c r="S100" s="355"/>
      <c r="U100" s="108"/>
      <c r="Z100" s="385"/>
      <c r="AA100" s="63"/>
      <c r="AD100" s="63"/>
      <c r="AG100" s="60"/>
      <c r="AH100" s="60"/>
      <c r="AM100" s="17"/>
      <c r="AN100" s="17"/>
      <c r="AP100" s="444"/>
      <c r="AR100" s="408"/>
    </row>
    <row r="101" spans="18:44" ht="12.75">
      <c r="R101" s="355"/>
      <c r="S101" s="355"/>
      <c r="U101" s="108"/>
      <c r="Z101" s="385"/>
      <c r="AA101" s="63"/>
      <c r="AD101" s="63"/>
      <c r="AG101" s="60"/>
      <c r="AH101" s="60"/>
      <c r="AM101" s="17"/>
      <c r="AN101" s="17"/>
      <c r="AP101" s="444"/>
      <c r="AR101" s="408"/>
    </row>
    <row r="102" spans="18:44" ht="12.75">
      <c r="R102" s="355"/>
      <c r="S102" s="355"/>
      <c r="U102" s="108"/>
      <c r="Z102" s="385"/>
      <c r="AA102" s="63"/>
      <c r="AD102" s="63"/>
      <c r="AG102" s="60"/>
      <c r="AH102" s="60"/>
      <c r="AM102" s="17"/>
      <c r="AN102" s="17"/>
      <c r="AP102" s="444"/>
      <c r="AR102" s="408"/>
    </row>
    <row r="103" spans="18:44" ht="12.75">
      <c r="R103" s="355"/>
      <c r="S103" s="355"/>
      <c r="U103" s="108"/>
      <c r="Z103" s="385"/>
      <c r="AA103" s="63"/>
      <c r="AD103" s="63"/>
      <c r="AG103" s="60"/>
      <c r="AH103" s="60"/>
      <c r="AM103" s="17"/>
      <c r="AN103" s="17"/>
      <c r="AP103" s="444"/>
      <c r="AR103" s="408"/>
    </row>
    <row r="104" spans="18:44" ht="12.75">
      <c r="R104" s="355"/>
      <c r="S104" s="355"/>
      <c r="U104" s="108"/>
      <c r="Z104" s="385"/>
      <c r="AA104" s="63"/>
      <c r="AD104" s="63"/>
      <c r="AG104" s="60"/>
      <c r="AH104" s="60"/>
      <c r="AM104" s="17"/>
      <c r="AN104" s="17"/>
      <c r="AP104" s="444"/>
      <c r="AR104" s="408"/>
    </row>
    <row r="105" spans="18:44" ht="12.75">
      <c r="R105" s="355"/>
      <c r="S105" s="355"/>
      <c r="U105" s="108"/>
      <c r="Z105" s="385"/>
      <c r="AA105" s="63"/>
      <c r="AD105" s="63"/>
      <c r="AG105" s="60"/>
      <c r="AH105" s="60"/>
      <c r="AM105" s="17"/>
      <c r="AN105" s="17"/>
      <c r="AP105" s="444"/>
      <c r="AR105" s="408"/>
    </row>
    <row r="106" spans="18:44" ht="12.75">
      <c r="R106" s="355"/>
      <c r="S106" s="355"/>
      <c r="U106" s="108"/>
      <c r="Z106" s="385"/>
      <c r="AA106" s="63"/>
      <c r="AD106" s="63"/>
      <c r="AG106" s="60"/>
      <c r="AH106" s="60"/>
      <c r="AM106" s="17"/>
      <c r="AN106" s="17"/>
      <c r="AP106" s="444"/>
      <c r="AR106" s="408"/>
    </row>
    <row r="107" spans="18:44" ht="12.75">
      <c r="R107" s="355"/>
      <c r="S107" s="355"/>
      <c r="U107" s="108"/>
      <c r="Z107" s="385"/>
      <c r="AA107" s="63"/>
      <c r="AD107" s="63"/>
      <c r="AG107" s="60"/>
      <c r="AH107" s="60"/>
      <c r="AM107" s="17"/>
      <c r="AN107" s="17"/>
      <c r="AP107" s="444"/>
      <c r="AR107" s="408"/>
    </row>
    <row r="108" spans="18:44" ht="12.75">
      <c r="R108" s="355"/>
      <c r="S108" s="355"/>
      <c r="T108" s="360"/>
      <c r="U108" s="108"/>
      <c r="Z108" s="385"/>
      <c r="AA108" s="63"/>
      <c r="AD108" s="63"/>
      <c r="AG108" s="60"/>
      <c r="AH108" s="60"/>
      <c r="AM108" s="17"/>
      <c r="AN108" s="17"/>
      <c r="AP108" s="444"/>
      <c r="AQ108" s="408"/>
      <c r="AR108" s="408"/>
    </row>
    <row r="109" spans="18:44" ht="12.75">
      <c r="R109" s="355"/>
      <c r="S109" s="355"/>
      <c r="T109" s="360"/>
      <c r="Z109" s="385"/>
      <c r="AA109" s="63"/>
      <c r="AD109" s="63"/>
      <c r="AM109" s="17"/>
      <c r="AN109" s="17"/>
      <c r="AP109" s="444"/>
      <c r="AQ109" s="408"/>
      <c r="AR109" s="408"/>
    </row>
    <row r="110" spans="19:44" ht="12.75">
      <c r="S110" s="355"/>
      <c r="T110" s="360"/>
      <c r="Z110" s="385"/>
      <c r="AA110" s="63"/>
      <c r="AD110" s="63"/>
      <c r="AQ110" s="408"/>
      <c r="AR110" s="408"/>
    </row>
    <row r="111" spans="19:44" ht="12.75">
      <c r="S111" s="355"/>
      <c r="T111" s="360"/>
      <c r="AA111" s="63"/>
      <c r="AD111" s="63"/>
      <c r="AQ111" s="408"/>
      <c r="AR111" s="408"/>
    </row>
    <row r="112" spans="30:44" ht="12.75">
      <c r="AD112" s="63"/>
      <c r="AQ112" s="408"/>
      <c r="AR112" s="408"/>
    </row>
    <row r="113" spans="30:44" ht="12.75">
      <c r="AD113" s="63"/>
      <c r="AQ113" s="408"/>
      <c r="AR113" s="408"/>
    </row>
    <row r="114" spans="30:44" ht="12.75">
      <c r="AD114" s="63"/>
      <c r="AQ114" s="408"/>
      <c r="AR114" s="408"/>
    </row>
    <row r="115" spans="43:44" ht="12.75">
      <c r="AQ115" s="408"/>
      <c r="AR115" s="408"/>
    </row>
  </sheetData>
  <sheetProtection/>
  <mergeCells count="69">
    <mergeCell ref="A87:O87"/>
    <mergeCell ref="A66:A67"/>
    <mergeCell ref="A68:A69"/>
    <mergeCell ref="A70:A71"/>
    <mergeCell ref="A72:A73"/>
    <mergeCell ref="A74:A75"/>
    <mergeCell ref="A83:A84"/>
    <mergeCell ref="A79:A80"/>
    <mergeCell ref="A81:A82"/>
    <mergeCell ref="AD34:AF34"/>
    <mergeCell ref="A33:AL33"/>
    <mergeCell ref="AJ34:AL34"/>
    <mergeCell ref="A39:A40"/>
    <mergeCell ref="A45:A46"/>
    <mergeCell ref="A50:A51"/>
    <mergeCell ref="F34:H34"/>
    <mergeCell ref="C34:E34"/>
    <mergeCell ref="X34:Z34"/>
    <mergeCell ref="R34:T34"/>
    <mergeCell ref="A24:A25"/>
    <mergeCell ref="A26:A27"/>
    <mergeCell ref="AG34:AI34"/>
    <mergeCell ref="C63:E63"/>
    <mergeCell ref="U34:W34"/>
    <mergeCell ref="I34:K34"/>
    <mergeCell ref="AG63:AI63"/>
    <mergeCell ref="AA34:AC34"/>
    <mergeCell ref="A52:A53"/>
    <mergeCell ref="A43:A44"/>
    <mergeCell ref="A11:A12"/>
    <mergeCell ref="A13:A14"/>
    <mergeCell ref="A54:A55"/>
    <mergeCell ref="A58:O58"/>
    <mergeCell ref="F63:H63"/>
    <mergeCell ref="O63:Q63"/>
    <mergeCell ref="A61:Q61"/>
    <mergeCell ref="L63:N63"/>
    <mergeCell ref="A41:A42"/>
    <mergeCell ref="A37:A38"/>
    <mergeCell ref="A5:A6"/>
    <mergeCell ref="V2:X2"/>
    <mergeCell ref="L2:N2"/>
    <mergeCell ref="A7:A8"/>
    <mergeCell ref="O2:Q2"/>
    <mergeCell ref="B2:B3"/>
    <mergeCell ref="I2:K2"/>
    <mergeCell ref="F2:H2"/>
    <mergeCell ref="A2:A3"/>
    <mergeCell ref="C2:E2"/>
    <mergeCell ref="A22:A23"/>
    <mergeCell ref="A18:A19"/>
    <mergeCell ref="A20:A21"/>
    <mergeCell ref="A28:O28"/>
    <mergeCell ref="A15:A16"/>
    <mergeCell ref="S1:AD1"/>
    <mergeCell ref="A1:Q1"/>
    <mergeCell ref="A9:A10"/>
    <mergeCell ref="S2:U2"/>
    <mergeCell ref="AB2:AD2"/>
    <mergeCell ref="Y2:AA2"/>
    <mergeCell ref="O34:Q34"/>
    <mergeCell ref="L34:N34"/>
    <mergeCell ref="I63:K63"/>
    <mergeCell ref="AJ63:AL63"/>
    <mergeCell ref="AD63:AF63"/>
    <mergeCell ref="AA63:AC63"/>
    <mergeCell ref="X63:Z63"/>
    <mergeCell ref="U63:W63"/>
    <mergeCell ref="R63:T6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8"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F17"/>
  <sheetViews>
    <sheetView zoomScalePageLayoutView="0" workbookViewId="0" topLeftCell="A1">
      <selection activeCell="B2" sqref="B2:F2"/>
    </sheetView>
  </sheetViews>
  <sheetFormatPr defaultColWidth="11.00390625" defaultRowHeight="14.25"/>
  <cols>
    <col min="2" max="5" width="19.625" style="0" customWidth="1"/>
    <col min="6" max="6" width="20.625" style="0" customWidth="1"/>
  </cols>
  <sheetData>
    <row r="2" spans="2:6" ht="29.25" customHeight="1">
      <c r="B2" s="527" t="s">
        <v>374</v>
      </c>
      <c r="C2" s="528"/>
      <c r="D2" s="528"/>
      <c r="E2" s="528"/>
      <c r="F2" s="529"/>
    </row>
    <row r="3" spans="2:6" ht="14.25">
      <c r="B3" s="206" t="s">
        <v>222</v>
      </c>
      <c r="C3" s="526" t="s">
        <v>250</v>
      </c>
      <c r="D3" s="526"/>
      <c r="E3" s="526" t="s">
        <v>251</v>
      </c>
      <c r="F3" s="526"/>
    </row>
    <row r="4" spans="2:6" ht="14.25">
      <c r="B4" s="18"/>
      <c r="C4" s="206" t="s">
        <v>220</v>
      </c>
      <c r="D4" s="207" t="s">
        <v>223</v>
      </c>
      <c r="E4" s="206" t="s">
        <v>220</v>
      </c>
      <c r="F4" s="207" t="s">
        <v>223</v>
      </c>
    </row>
    <row r="5" spans="2:6" ht="14.25">
      <c r="B5" s="208" t="s">
        <v>224</v>
      </c>
      <c r="C5" s="211" t="s">
        <v>225</v>
      </c>
      <c r="D5" s="211" t="s">
        <v>226</v>
      </c>
      <c r="E5" s="212"/>
      <c r="F5" s="212"/>
    </row>
    <row r="6" spans="2:6" ht="14.25">
      <c r="B6" s="208" t="s">
        <v>227</v>
      </c>
      <c r="C6" s="211" t="s">
        <v>228</v>
      </c>
      <c r="D6" s="211" t="s">
        <v>229</v>
      </c>
      <c r="E6" s="211" t="s">
        <v>230</v>
      </c>
      <c r="F6" s="211" t="s">
        <v>231</v>
      </c>
    </row>
    <row r="7" spans="2:6" ht="14.25">
      <c r="B7" s="208" t="s">
        <v>232</v>
      </c>
      <c r="C7" s="211">
        <v>65</v>
      </c>
      <c r="D7" s="211">
        <v>75</v>
      </c>
      <c r="E7" s="211">
        <v>85</v>
      </c>
      <c r="F7" s="211">
        <v>80</v>
      </c>
    </row>
    <row r="8" spans="2:6" ht="14.25">
      <c r="B8" s="208" t="s">
        <v>233</v>
      </c>
      <c r="C8" s="211">
        <v>135</v>
      </c>
      <c r="D8" s="211">
        <v>140</v>
      </c>
      <c r="E8" s="211">
        <v>110</v>
      </c>
      <c r="F8" s="211">
        <v>120</v>
      </c>
    </row>
    <row r="9" spans="2:6" ht="15" customHeight="1">
      <c r="B9" s="208" t="s">
        <v>234</v>
      </c>
      <c r="C9" s="211">
        <v>50</v>
      </c>
      <c r="D9" s="211">
        <v>60</v>
      </c>
      <c r="E9" s="211">
        <v>50</v>
      </c>
      <c r="F9" s="211">
        <v>60</v>
      </c>
    </row>
    <row r="10" spans="2:6" ht="14.25">
      <c r="B10" s="208" t="s">
        <v>235</v>
      </c>
      <c r="C10" s="211" t="s">
        <v>236</v>
      </c>
      <c r="D10" s="211" t="s">
        <v>237</v>
      </c>
      <c r="E10" s="211" t="s">
        <v>236</v>
      </c>
      <c r="F10" s="211" t="s">
        <v>225</v>
      </c>
    </row>
    <row r="11" spans="2:6" ht="14.25">
      <c r="B11" s="208" t="s">
        <v>238</v>
      </c>
      <c r="C11" s="211">
        <v>70</v>
      </c>
      <c r="D11" s="211">
        <v>70</v>
      </c>
      <c r="E11" s="211" t="s">
        <v>239</v>
      </c>
      <c r="F11" s="211" t="s">
        <v>240</v>
      </c>
    </row>
    <row r="12" spans="2:6" ht="14.25">
      <c r="B12" s="208" t="s">
        <v>241</v>
      </c>
      <c r="C12" s="211">
        <v>50</v>
      </c>
      <c r="D12" s="211">
        <v>50</v>
      </c>
      <c r="E12" s="211">
        <v>50</v>
      </c>
      <c r="F12" s="211">
        <v>50</v>
      </c>
    </row>
    <row r="13" spans="2:6" ht="14.25">
      <c r="B13" s="208" t="s">
        <v>242</v>
      </c>
      <c r="C13" s="211">
        <v>100</v>
      </c>
      <c r="D13" s="211">
        <v>100</v>
      </c>
      <c r="E13" s="211" t="s">
        <v>304</v>
      </c>
      <c r="F13" s="211">
        <v>120</v>
      </c>
    </row>
    <row r="14" spans="2:6" ht="14.25">
      <c r="B14" s="208" t="s">
        <v>243</v>
      </c>
      <c r="C14" s="211">
        <v>150</v>
      </c>
      <c r="D14" s="211">
        <v>150</v>
      </c>
      <c r="E14" s="211">
        <v>180</v>
      </c>
      <c r="F14" s="211">
        <v>180</v>
      </c>
    </row>
    <row r="15" spans="2:6" ht="14.25">
      <c r="B15" s="208" t="s">
        <v>244</v>
      </c>
      <c r="C15" s="211">
        <v>130</v>
      </c>
      <c r="D15" s="211" t="s">
        <v>245</v>
      </c>
      <c r="E15" s="211" t="s">
        <v>246</v>
      </c>
      <c r="F15" s="211" t="s">
        <v>246</v>
      </c>
    </row>
    <row r="16" spans="2:6" ht="14.25">
      <c r="B16" s="289" t="s">
        <v>305</v>
      </c>
      <c r="C16" s="289">
        <v>80</v>
      </c>
      <c r="D16" s="289">
        <v>70</v>
      </c>
      <c r="E16" s="289">
        <v>90</v>
      </c>
      <c r="F16" s="289">
        <v>90</v>
      </c>
    </row>
    <row r="17" ht="14.25">
      <c r="B17" s="290" t="s">
        <v>309</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A1" sqref="A1:P1"/>
    </sheetView>
  </sheetViews>
  <sheetFormatPr defaultColWidth="11.00390625" defaultRowHeight="14.25"/>
  <cols>
    <col min="1" max="1" width="11.125" style="112" customWidth="1"/>
    <col min="2" max="2" width="12.375" style="112" bestFit="1" customWidth="1"/>
    <col min="3" max="3" width="11.375" style="112" customWidth="1"/>
    <col min="4" max="4" width="12.125" style="112" bestFit="1" customWidth="1"/>
    <col min="5" max="5" width="11.25390625" style="112" customWidth="1"/>
    <col min="6" max="6" width="11.125" style="112" bestFit="1" customWidth="1"/>
    <col min="7" max="7" width="11.375" style="112" customWidth="1"/>
    <col min="8" max="9" width="11.125" style="112" bestFit="1" customWidth="1"/>
    <col min="10" max="10" width="12.625" style="112" bestFit="1" customWidth="1"/>
    <col min="11" max="11" width="12.25390625" style="112" bestFit="1" customWidth="1"/>
    <col min="12" max="14" width="11.00390625" style="112" customWidth="1"/>
    <col min="15" max="16" width="12.375" style="112" customWidth="1"/>
    <col min="17" max="16384" width="11.00390625" style="112" customWidth="1"/>
  </cols>
  <sheetData>
    <row r="1" spans="1:16" ht="12.75">
      <c r="A1" s="518" t="s">
        <v>324</v>
      </c>
      <c r="B1" s="518"/>
      <c r="C1" s="518"/>
      <c r="D1" s="518"/>
      <c r="E1" s="518"/>
      <c r="F1" s="518"/>
      <c r="G1" s="518"/>
      <c r="H1" s="518"/>
      <c r="I1" s="518"/>
      <c r="J1" s="518"/>
      <c r="K1" s="518"/>
      <c r="L1" s="518"/>
      <c r="M1" s="518"/>
      <c r="N1" s="518"/>
      <c r="O1" s="518"/>
      <c r="P1" s="518"/>
    </row>
    <row r="2" spans="1:16" ht="14.25" customHeight="1">
      <c r="A2" s="495" t="s">
        <v>176</v>
      </c>
      <c r="B2" s="542" t="s">
        <v>151</v>
      </c>
      <c r="C2" s="543"/>
      <c r="D2" s="544"/>
      <c r="E2" s="511" t="s">
        <v>152</v>
      </c>
      <c r="F2" s="512"/>
      <c r="G2" s="512"/>
      <c r="H2" s="512"/>
      <c r="I2" s="512"/>
      <c r="J2" s="512"/>
      <c r="K2" s="512"/>
      <c r="L2" s="512"/>
      <c r="M2" s="513"/>
      <c r="N2" s="542" t="s">
        <v>139</v>
      </c>
      <c r="O2" s="543"/>
      <c r="P2" s="544"/>
    </row>
    <row r="3" spans="1:16" ht="12.75">
      <c r="A3" s="499"/>
      <c r="B3" s="545"/>
      <c r="C3" s="546"/>
      <c r="D3" s="547"/>
      <c r="E3" s="511" t="s">
        <v>154</v>
      </c>
      <c r="F3" s="512"/>
      <c r="G3" s="513"/>
      <c r="H3" s="511" t="s">
        <v>153</v>
      </c>
      <c r="I3" s="512"/>
      <c r="J3" s="513"/>
      <c r="K3" s="511" t="s">
        <v>375</v>
      </c>
      <c r="L3" s="512"/>
      <c r="M3" s="513"/>
      <c r="N3" s="545"/>
      <c r="O3" s="546"/>
      <c r="P3" s="547"/>
    </row>
    <row r="4" spans="1:16" ht="12.75">
      <c r="A4" s="496"/>
      <c r="B4" s="352">
        <v>2011</v>
      </c>
      <c r="C4" s="352">
        <v>2012</v>
      </c>
      <c r="D4" s="352">
        <v>2013</v>
      </c>
      <c r="E4" s="352">
        <v>2011</v>
      </c>
      <c r="F4" s="352">
        <v>2012</v>
      </c>
      <c r="G4" s="352">
        <v>2013</v>
      </c>
      <c r="H4" s="352">
        <v>2011</v>
      </c>
      <c r="I4" s="352">
        <v>2012</v>
      </c>
      <c r="J4" s="352">
        <v>2013</v>
      </c>
      <c r="K4" s="352">
        <v>2011</v>
      </c>
      <c r="L4" s="352">
        <v>2012</v>
      </c>
      <c r="M4" s="352">
        <v>2013</v>
      </c>
      <c r="N4" s="352">
        <v>2011</v>
      </c>
      <c r="O4" s="352">
        <v>2012</v>
      </c>
      <c r="P4" s="352">
        <v>2013</v>
      </c>
    </row>
    <row r="5" spans="1:16" ht="12.75">
      <c r="A5" s="20" t="s">
        <v>168</v>
      </c>
      <c r="B5" s="111"/>
      <c r="C5" s="111">
        <v>1200</v>
      </c>
      <c r="D5" s="111">
        <v>23015</v>
      </c>
      <c r="E5" s="111"/>
      <c r="F5" s="111">
        <v>73810</v>
      </c>
      <c r="G5" s="111">
        <v>72613</v>
      </c>
      <c r="H5" s="111"/>
      <c r="I5" s="111"/>
      <c r="J5" s="111"/>
      <c r="K5" s="111"/>
      <c r="L5" s="111"/>
      <c r="M5" s="111"/>
      <c r="N5" s="111">
        <f aca="true" t="shared" si="0" ref="N5:P12">B5+E5+H5+K5</f>
        <v>0</v>
      </c>
      <c r="O5" s="111">
        <f t="shared" si="0"/>
        <v>75010</v>
      </c>
      <c r="P5" s="111">
        <f t="shared" si="0"/>
        <v>95628</v>
      </c>
    </row>
    <row r="6" spans="1:16" ht="12.75">
      <c r="A6" s="18" t="s">
        <v>169</v>
      </c>
      <c r="B6" s="111">
        <v>11652889</v>
      </c>
      <c r="C6" s="111">
        <v>16931967</v>
      </c>
      <c r="D6" s="111">
        <v>16893981</v>
      </c>
      <c r="E6" s="111">
        <v>5147881</v>
      </c>
      <c r="F6" s="111">
        <v>4293320</v>
      </c>
      <c r="G6" s="111">
        <v>2749950</v>
      </c>
      <c r="H6" s="111">
        <v>628384</v>
      </c>
      <c r="I6" s="111">
        <v>496191</v>
      </c>
      <c r="J6" s="111">
        <v>400690</v>
      </c>
      <c r="K6" s="111">
        <v>20788666</v>
      </c>
      <c r="L6" s="111">
        <v>25400520</v>
      </c>
      <c r="M6" s="111">
        <v>32095638</v>
      </c>
      <c r="N6" s="111">
        <f t="shared" si="0"/>
        <v>38217820</v>
      </c>
      <c r="O6" s="111">
        <f t="shared" si="0"/>
        <v>47121998</v>
      </c>
      <c r="P6" s="111">
        <f t="shared" si="0"/>
        <v>52140259</v>
      </c>
    </row>
    <row r="7" spans="1:16" ht="12.75">
      <c r="A7" s="18" t="s">
        <v>170</v>
      </c>
      <c r="B7" s="111">
        <v>17674947</v>
      </c>
      <c r="C7" s="111">
        <v>19665518</v>
      </c>
      <c r="D7" s="111">
        <v>20987187</v>
      </c>
      <c r="E7" s="111">
        <v>241682</v>
      </c>
      <c r="F7" s="111">
        <v>435358</v>
      </c>
      <c r="G7" s="111">
        <v>533760</v>
      </c>
      <c r="H7" s="111">
        <v>13836</v>
      </c>
      <c r="I7" s="111">
        <v>11779</v>
      </c>
      <c r="J7" s="111">
        <v>5223</v>
      </c>
      <c r="K7" s="111"/>
      <c r="L7" s="111"/>
      <c r="M7" s="111"/>
      <c r="N7" s="111">
        <f t="shared" si="0"/>
        <v>17930465</v>
      </c>
      <c r="O7" s="111">
        <f t="shared" si="0"/>
        <v>20112655</v>
      </c>
      <c r="P7" s="111">
        <f t="shared" si="0"/>
        <v>21526170</v>
      </c>
    </row>
    <row r="8" spans="1:16" ht="12.75">
      <c r="A8" s="18" t="s">
        <v>171</v>
      </c>
      <c r="B8" s="111">
        <v>140984516</v>
      </c>
      <c r="C8" s="111">
        <v>156630166</v>
      </c>
      <c r="D8" s="111">
        <v>174602484</v>
      </c>
      <c r="E8" s="111">
        <v>11170021</v>
      </c>
      <c r="F8" s="111">
        <v>11725084</v>
      </c>
      <c r="G8" s="111">
        <v>6717222</v>
      </c>
      <c r="H8" s="111">
        <v>15001151</v>
      </c>
      <c r="I8" s="111">
        <v>12617444</v>
      </c>
      <c r="J8" s="111">
        <v>9966045</v>
      </c>
      <c r="K8" s="111"/>
      <c r="L8" s="111"/>
      <c r="M8" s="111"/>
      <c r="N8" s="111">
        <f t="shared" si="0"/>
        <v>167155688</v>
      </c>
      <c r="O8" s="111">
        <f t="shared" si="0"/>
        <v>180972694</v>
      </c>
      <c r="P8" s="111">
        <f t="shared" si="0"/>
        <v>191285751</v>
      </c>
    </row>
    <row r="9" spans="1:16" ht="12.75">
      <c r="A9" s="18" t="s">
        <v>175</v>
      </c>
      <c r="B9" s="111">
        <v>250594774</v>
      </c>
      <c r="C9" s="111">
        <v>305268584</v>
      </c>
      <c r="D9" s="111">
        <v>388364341</v>
      </c>
      <c r="E9" s="111">
        <v>9290862</v>
      </c>
      <c r="F9" s="111">
        <v>15353429</v>
      </c>
      <c r="G9" s="111">
        <v>12372307</v>
      </c>
      <c r="H9" s="111">
        <v>2743938</v>
      </c>
      <c r="I9" s="111">
        <v>14579505</v>
      </c>
      <c r="J9" s="111">
        <v>6156378</v>
      </c>
      <c r="K9" s="111"/>
      <c r="L9" s="111"/>
      <c r="M9" s="111"/>
      <c r="N9" s="111">
        <f t="shared" si="0"/>
        <v>262629574</v>
      </c>
      <c r="O9" s="111">
        <f t="shared" si="0"/>
        <v>335201518</v>
      </c>
      <c r="P9" s="111">
        <f t="shared" si="0"/>
        <v>406893026</v>
      </c>
    </row>
    <row r="10" spans="1:16" ht="12.75">
      <c r="A10" s="18" t="s">
        <v>172</v>
      </c>
      <c r="B10" s="111">
        <v>254849193</v>
      </c>
      <c r="C10" s="111">
        <v>379497378</v>
      </c>
      <c r="D10" s="111">
        <v>425076935</v>
      </c>
      <c r="E10" s="111">
        <v>60183781</v>
      </c>
      <c r="F10" s="111">
        <v>73065313</v>
      </c>
      <c r="G10" s="111">
        <v>93975252</v>
      </c>
      <c r="H10" s="111">
        <v>22251348</v>
      </c>
      <c r="I10" s="111">
        <v>18107588</v>
      </c>
      <c r="J10" s="111">
        <v>4221740</v>
      </c>
      <c r="K10" s="111"/>
      <c r="L10" s="111"/>
      <c r="M10" s="111"/>
      <c r="N10" s="111">
        <f t="shared" si="0"/>
        <v>337284322</v>
      </c>
      <c r="O10" s="111">
        <f t="shared" si="0"/>
        <v>470670279</v>
      </c>
      <c r="P10" s="111">
        <f t="shared" si="0"/>
        <v>523273927</v>
      </c>
    </row>
    <row r="11" spans="1:16" ht="12.75">
      <c r="A11" s="18" t="s">
        <v>188</v>
      </c>
      <c r="B11" s="111">
        <v>6160478</v>
      </c>
      <c r="C11" s="111">
        <v>3770058</v>
      </c>
      <c r="D11" s="111">
        <v>5513907</v>
      </c>
      <c r="E11" s="111">
        <v>7942771</v>
      </c>
      <c r="F11" s="111">
        <v>9993862</v>
      </c>
      <c r="G11" s="111">
        <v>13346287</v>
      </c>
      <c r="H11" s="111">
        <v>57726</v>
      </c>
      <c r="I11" s="111">
        <v>117500</v>
      </c>
      <c r="J11" s="111">
        <v>33100</v>
      </c>
      <c r="K11" s="111"/>
      <c r="L11" s="111"/>
      <c r="M11" s="111"/>
      <c r="N11" s="111">
        <f t="shared" si="0"/>
        <v>14160975</v>
      </c>
      <c r="O11" s="111">
        <f t="shared" si="0"/>
        <v>13881420</v>
      </c>
      <c r="P11" s="111">
        <f t="shared" si="0"/>
        <v>18893294</v>
      </c>
    </row>
    <row r="12" spans="1:16" ht="12.75">
      <c r="A12" s="18" t="s">
        <v>173</v>
      </c>
      <c r="B12" s="111"/>
      <c r="C12" s="111"/>
      <c r="D12" s="111"/>
      <c r="E12" s="111">
        <v>75155</v>
      </c>
      <c r="F12" s="111"/>
      <c r="G12" s="111"/>
      <c r="H12" s="111"/>
      <c r="I12" s="111"/>
      <c r="J12" s="111"/>
      <c r="K12" s="111"/>
      <c r="L12" s="111"/>
      <c r="M12" s="111"/>
      <c r="N12" s="111">
        <f t="shared" si="0"/>
        <v>75155</v>
      </c>
      <c r="O12" s="111">
        <f t="shared" si="0"/>
        <v>0</v>
      </c>
      <c r="P12" s="111">
        <f t="shared" si="0"/>
        <v>0</v>
      </c>
    </row>
    <row r="13" spans="1:21" ht="12.75">
      <c r="A13" s="18" t="s">
        <v>9</v>
      </c>
      <c r="B13" s="111">
        <f>SUM(B5:B12)</f>
        <v>681916797</v>
      </c>
      <c r="C13" s="111">
        <f>SUM(C5:C12)</f>
        <v>881764871</v>
      </c>
      <c r="D13" s="111">
        <f aca="true" t="shared" si="1" ref="D13:O13">SUM(D5:D12)</f>
        <v>1031461850</v>
      </c>
      <c r="E13" s="111">
        <f>SUM(E5:E12)</f>
        <v>94052153</v>
      </c>
      <c r="F13" s="111">
        <f>SUM(F5:F12)</f>
        <v>114940176</v>
      </c>
      <c r="G13" s="111">
        <f t="shared" si="1"/>
        <v>129767391</v>
      </c>
      <c r="H13" s="111">
        <f>SUM(H5:H12)</f>
        <v>40696383</v>
      </c>
      <c r="I13" s="111">
        <f>SUM(I5:I12)</f>
        <v>45930007</v>
      </c>
      <c r="J13" s="111">
        <f t="shared" si="1"/>
        <v>20783176</v>
      </c>
      <c r="K13" s="111">
        <f>SUM(K5:K12)</f>
        <v>20788666</v>
      </c>
      <c r="L13" s="111">
        <f>SUM(L5:L12)</f>
        <v>25400520</v>
      </c>
      <c r="M13" s="111">
        <f t="shared" si="1"/>
        <v>32095638</v>
      </c>
      <c r="N13" s="111">
        <f t="shared" si="1"/>
        <v>837453999</v>
      </c>
      <c r="O13" s="239">
        <f t="shared" si="1"/>
        <v>1068035574</v>
      </c>
      <c r="P13" s="239">
        <f>SUM(P5:P12)</f>
        <v>1214108055</v>
      </c>
      <c r="R13" s="209">
        <f>+N13-K13</f>
        <v>816665333</v>
      </c>
      <c r="S13" s="209">
        <f>+O13-L13</f>
        <v>1042635054</v>
      </c>
      <c r="T13" s="165">
        <f>+S13/R13</f>
        <v>1.2766980694159085</v>
      </c>
      <c r="U13" s="165"/>
    </row>
    <row r="14" spans="1:21" ht="12.75">
      <c r="A14" s="122" t="s">
        <v>295</v>
      </c>
      <c r="B14" s="123"/>
      <c r="C14" s="123"/>
      <c r="D14" s="123"/>
      <c r="E14" s="123"/>
      <c r="F14" s="123"/>
      <c r="G14" s="123"/>
      <c r="H14" s="123"/>
      <c r="I14" s="123"/>
      <c r="J14" s="123"/>
      <c r="K14" s="123"/>
      <c r="L14" s="123"/>
      <c r="M14" s="123"/>
      <c r="N14" s="123"/>
      <c r="O14" s="124"/>
      <c r="P14" s="124"/>
      <c r="R14" s="165"/>
      <c r="S14" s="165"/>
      <c r="T14" s="165"/>
      <c r="U14" s="165"/>
    </row>
    <row r="15" spans="1:21" ht="12.75">
      <c r="A15" s="122" t="s">
        <v>174</v>
      </c>
      <c r="B15" s="123"/>
      <c r="C15" s="123"/>
      <c r="D15" s="123"/>
      <c r="E15" s="123"/>
      <c r="F15" s="123"/>
      <c r="G15" s="123"/>
      <c r="H15" s="123"/>
      <c r="I15" s="123"/>
      <c r="J15" s="123"/>
      <c r="K15" s="123"/>
      <c r="L15" s="123"/>
      <c r="M15" s="123"/>
      <c r="N15" s="123"/>
      <c r="O15" s="124"/>
      <c r="P15" s="124"/>
      <c r="R15" s="165"/>
      <c r="S15" s="165">
        <f>+C13/B13</f>
        <v>1.2930681204498913</v>
      </c>
      <c r="T15" s="165"/>
      <c r="U15" s="165"/>
    </row>
    <row r="16" spans="14:16" ht="12.75">
      <c r="N16" s="194"/>
      <c r="O16" s="194"/>
      <c r="P16" s="194"/>
    </row>
    <row r="17" spans="15:16" ht="12.75">
      <c r="O17" s="194">
        <f>O13-L13</f>
        <v>1042635054</v>
      </c>
      <c r="P17" s="194">
        <f>P13-M13</f>
        <v>1182012417</v>
      </c>
    </row>
    <row r="19" ht="12.75">
      <c r="O19" s="194"/>
    </row>
    <row r="20" spans="3:23" ht="12.75">
      <c r="C20" s="518" t="s">
        <v>325</v>
      </c>
      <c r="D20" s="518"/>
      <c r="E20" s="518"/>
      <c r="F20" s="518"/>
      <c r="G20" s="518"/>
      <c r="H20" s="518"/>
      <c r="I20" s="518"/>
      <c r="J20" s="518"/>
      <c r="K20" s="518"/>
      <c r="L20" s="518"/>
      <c r="N20" s="353"/>
      <c r="Q20" s="353"/>
      <c r="T20" s="353"/>
      <c r="W20" s="353"/>
    </row>
    <row r="21" spans="3:12" s="58" customFormat="1" ht="12.75">
      <c r="C21" s="530" t="s">
        <v>177</v>
      </c>
      <c r="D21" s="531"/>
      <c r="E21" s="539">
        <v>2011</v>
      </c>
      <c r="F21" s="540"/>
      <c r="G21" s="539">
        <v>2012</v>
      </c>
      <c r="H21" s="541"/>
      <c r="I21" s="540"/>
      <c r="J21" s="539">
        <v>2013</v>
      </c>
      <c r="K21" s="541"/>
      <c r="L21" s="540"/>
    </row>
    <row r="22" spans="3:14" s="58" customFormat="1" ht="12.75">
      <c r="C22" s="532"/>
      <c r="D22" s="533"/>
      <c r="E22" s="404" t="s">
        <v>340</v>
      </c>
      <c r="F22" s="405" t="s">
        <v>341</v>
      </c>
      <c r="G22" s="404" t="s">
        <v>340</v>
      </c>
      <c r="H22" s="405" t="s">
        <v>341</v>
      </c>
      <c r="I22" s="405" t="s">
        <v>342</v>
      </c>
      <c r="J22" s="404" t="s">
        <v>340</v>
      </c>
      <c r="K22" s="405" t="s">
        <v>341</v>
      </c>
      <c r="L22" s="405" t="s">
        <v>342</v>
      </c>
      <c r="N22" s="359"/>
    </row>
    <row r="23" spans="3:23" ht="12.75">
      <c r="C23" s="122" t="s">
        <v>141</v>
      </c>
      <c r="D23" s="18"/>
      <c r="E23" s="429">
        <v>293661784</v>
      </c>
      <c r="F23" s="125">
        <f aca="true" t="shared" si="2" ref="F23:F34">E23/$E$34</f>
        <v>0.430641663751245</v>
      </c>
      <c r="G23" s="429">
        <v>369349871</v>
      </c>
      <c r="H23" s="125">
        <f aca="true" t="shared" si="3" ref="H23:H34">G23/$G$34</f>
        <v>0.41887569254275725</v>
      </c>
      <c r="I23" s="125">
        <f>G23/E23-1</f>
        <v>0.25773897430249204</v>
      </c>
      <c r="J23" s="59">
        <v>431892384</v>
      </c>
      <c r="K23" s="125">
        <f>J23/$J$34</f>
        <v>0.4187187184867768</v>
      </c>
      <c r="L23" s="125">
        <f>J23/G23-1</f>
        <v>0.16933135195273974</v>
      </c>
      <c r="W23" s="354"/>
    </row>
    <row r="24" spans="3:12" ht="12.75">
      <c r="C24" s="534" t="s">
        <v>66</v>
      </c>
      <c r="D24" s="535"/>
      <c r="E24" s="429">
        <v>84885139</v>
      </c>
      <c r="F24" s="125">
        <f t="shared" si="2"/>
        <v>0.12448019959830965</v>
      </c>
      <c r="G24" s="429">
        <v>106956643</v>
      </c>
      <c r="H24" s="125">
        <f t="shared" si="3"/>
        <v>0.12129837161544169</v>
      </c>
      <c r="I24" s="125">
        <f aca="true" t="shared" si="4" ref="I24:I34">G24/E24-1</f>
        <v>0.26001611424586346</v>
      </c>
      <c r="J24" s="59">
        <v>130485855</v>
      </c>
      <c r="K24" s="125">
        <f aca="true" t="shared" si="5" ref="K24:K34">J24/$J$34</f>
        <v>0.1265057500672468</v>
      </c>
      <c r="L24" s="125">
        <f aca="true" t="shared" si="6" ref="L24:L34">J24/G24-1</f>
        <v>0.21998831807015473</v>
      </c>
    </row>
    <row r="25" spans="3:12" ht="12.75">
      <c r="C25" s="156" t="s">
        <v>166</v>
      </c>
      <c r="D25" s="157"/>
      <c r="E25" s="429">
        <v>73604079</v>
      </c>
      <c r="F25" s="125">
        <f t="shared" si="2"/>
        <v>0.10793703766179556</v>
      </c>
      <c r="G25" s="429">
        <v>93900054</v>
      </c>
      <c r="H25" s="125">
        <f t="shared" si="3"/>
        <v>0.10649103529550794</v>
      </c>
      <c r="I25" s="125">
        <f t="shared" si="4"/>
        <v>0.275745247759978</v>
      </c>
      <c r="J25" s="59">
        <v>114143455</v>
      </c>
      <c r="K25" s="125">
        <f t="shared" si="5"/>
        <v>0.11066182913115012</v>
      </c>
      <c r="L25" s="125">
        <f t="shared" si="6"/>
        <v>0.21558455120803233</v>
      </c>
    </row>
    <row r="26" spans="3:12" ht="12.75">
      <c r="C26" s="534" t="s">
        <v>67</v>
      </c>
      <c r="D26" s="535"/>
      <c r="E26" s="429">
        <v>56177677</v>
      </c>
      <c r="F26" s="125">
        <f t="shared" si="2"/>
        <v>0.08238201089509165</v>
      </c>
      <c r="G26" s="429">
        <v>66957898</v>
      </c>
      <c r="H26" s="125">
        <f t="shared" si="3"/>
        <v>0.0759362276749172</v>
      </c>
      <c r="I26" s="125">
        <f t="shared" si="4"/>
        <v>0.1918951009668841</v>
      </c>
      <c r="J26" s="59">
        <v>82302673</v>
      </c>
      <c r="K26" s="125">
        <f t="shared" si="5"/>
        <v>0.07979226085773312</v>
      </c>
      <c r="L26" s="125">
        <f t="shared" si="6"/>
        <v>0.22917050054349075</v>
      </c>
    </row>
    <row r="27" spans="3:12" ht="12.75">
      <c r="C27" s="534" t="s">
        <v>70</v>
      </c>
      <c r="D27" s="535"/>
      <c r="E27" s="429">
        <v>50415389</v>
      </c>
      <c r="F27" s="125">
        <f t="shared" si="2"/>
        <v>0.07393187735189341</v>
      </c>
      <c r="G27" s="429">
        <v>63112496</v>
      </c>
      <c r="H27" s="125">
        <f t="shared" si="3"/>
        <v>0.07157519887180899</v>
      </c>
      <c r="I27" s="125">
        <f t="shared" si="4"/>
        <v>0.25184982704388137</v>
      </c>
      <c r="J27" s="59">
        <v>71391366</v>
      </c>
      <c r="K27" s="125">
        <f t="shared" si="5"/>
        <v>0.06921377266643454</v>
      </c>
      <c r="L27" s="125">
        <f t="shared" si="6"/>
        <v>0.13117639967844097</v>
      </c>
    </row>
    <row r="28" spans="3:12" ht="12.75">
      <c r="C28" s="18" t="s">
        <v>142</v>
      </c>
      <c r="D28" s="18"/>
      <c r="E28" s="429">
        <v>54070247</v>
      </c>
      <c r="F28" s="125">
        <f t="shared" si="2"/>
        <v>0.07929156055089812</v>
      </c>
      <c r="G28" s="429">
        <v>79995261</v>
      </c>
      <c r="H28" s="125">
        <f t="shared" si="3"/>
        <v>0.09072175999626549</v>
      </c>
      <c r="I28" s="125">
        <f t="shared" si="4"/>
        <v>0.4794691246740559</v>
      </c>
      <c r="J28" s="59">
        <v>91922258</v>
      </c>
      <c r="K28" s="125">
        <f t="shared" si="5"/>
        <v>0.08911842740475569</v>
      </c>
      <c r="L28" s="125">
        <f t="shared" si="6"/>
        <v>0.1490962945917509</v>
      </c>
    </row>
    <row r="29" spans="3:12" ht="12.75">
      <c r="C29" s="534" t="s">
        <v>143</v>
      </c>
      <c r="D29" s="535"/>
      <c r="E29" s="429">
        <v>16214703</v>
      </c>
      <c r="F29" s="125">
        <f t="shared" si="2"/>
        <v>0.02377812523658953</v>
      </c>
      <c r="G29" s="429">
        <v>20654760</v>
      </c>
      <c r="H29" s="125">
        <f t="shared" si="3"/>
        <v>0.023424339843087262</v>
      </c>
      <c r="I29" s="125">
        <f t="shared" si="4"/>
        <v>0.2738290673594206</v>
      </c>
      <c r="J29" s="59">
        <v>26584712</v>
      </c>
      <c r="K29" s="125">
        <f t="shared" si="5"/>
        <v>0.025773819943025522</v>
      </c>
      <c r="L29" s="125">
        <f t="shared" si="6"/>
        <v>0.2870985671099544</v>
      </c>
    </row>
    <row r="30" spans="3:12" ht="12.75">
      <c r="C30" s="534" t="s">
        <v>155</v>
      </c>
      <c r="D30" s="535"/>
      <c r="E30" s="429">
        <v>9467767</v>
      </c>
      <c r="F30" s="125">
        <f t="shared" si="2"/>
        <v>0.013884050138744419</v>
      </c>
      <c r="G30" s="429">
        <v>14728696</v>
      </c>
      <c r="H30" s="125">
        <f t="shared" si="3"/>
        <v>0.01670365477737432</v>
      </c>
      <c r="I30" s="125">
        <f t="shared" si="4"/>
        <v>0.5556673500731482</v>
      </c>
      <c r="J30" s="59">
        <v>18001756</v>
      </c>
      <c r="K30" s="125">
        <f t="shared" si="5"/>
        <v>0.017452662936588495</v>
      </c>
      <c r="L30" s="125">
        <f t="shared" si="6"/>
        <v>0.22222333871240196</v>
      </c>
    </row>
    <row r="31" spans="3:12" ht="12.75">
      <c r="C31" s="534" t="s">
        <v>218</v>
      </c>
      <c r="D31" s="535"/>
      <c r="E31" s="429">
        <v>6905219</v>
      </c>
      <c r="F31" s="125">
        <f t="shared" si="2"/>
        <v>0.010126189925777705</v>
      </c>
      <c r="G31" s="195" t="s">
        <v>208</v>
      </c>
      <c r="H31" s="196" t="s">
        <v>131</v>
      </c>
      <c r="I31" s="196" t="s">
        <v>131</v>
      </c>
      <c r="J31" s="429">
        <v>10982343</v>
      </c>
      <c r="K31" s="125">
        <f>J31/$J$34</f>
        <v>0.010647357437407889</v>
      </c>
      <c r="L31" s="196" t="s">
        <v>131</v>
      </c>
    </row>
    <row r="32" spans="3:12" ht="12.75">
      <c r="C32" s="534" t="s">
        <v>156</v>
      </c>
      <c r="D32" s="535"/>
      <c r="E32" s="195" t="s">
        <v>208</v>
      </c>
      <c r="F32" s="196" t="s">
        <v>131</v>
      </c>
      <c r="G32" s="195" t="s">
        <v>208</v>
      </c>
      <c r="H32" s="196" t="s">
        <v>131</v>
      </c>
      <c r="I32" s="196" t="s">
        <v>131</v>
      </c>
      <c r="J32" s="195" t="s">
        <v>208</v>
      </c>
      <c r="K32" s="196" t="s">
        <v>131</v>
      </c>
      <c r="L32" s="196" t="s">
        <v>131</v>
      </c>
    </row>
    <row r="33" spans="3:12" ht="12.75">
      <c r="C33" s="534" t="s">
        <v>157</v>
      </c>
      <c r="D33" s="535"/>
      <c r="E33" s="429">
        <v>36514793</v>
      </c>
      <c r="F33" s="125">
        <f t="shared" si="2"/>
        <v>0.05354728488965495</v>
      </c>
      <c r="G33" s="429">
        <f>12820256+11606782+41682154</f>
        <v>66109192</v>
      </c>
      <c r="H33" s="125">
        <f t="shared" si="3"/>
        <v>0.07497371938283988</v>
      </c>
      <c r="I33" s="125">
        <f t="shared" si="4"/>
        <v>0.8104769757287136</v>
      </c>
      <c r="J33" s="59">
        <f>8638280+7653739+37463029</f>
        <v>53755048</v>
      </c>
      <c r="K33" s="125">
        <f t="shared" si="5"/>
        <v>0.052115401068881025</v>
      </c>
      <c r="L33" s="125">
        <f t="shared" si="6"/>
        <v>-0.1868748297513605</v>
      </c>
    </row>
    <row r="34" spans="3:12" ht="12.75">
      <c r="C34" s="534" t="s">
        <v>139</v>
      </c>
      <c r="D34" s="535"/>
      <c r="E34" s="153">
        <f>SUM(E23:E33)</f>
        <v>681916797</v>
      </c>
      <c r="F34" s="125">
        <f t="shared" si="2"/>
        <v>1</v>
      </c>
      <c r="G34" s="216">
        <f>SUM(G23:G33)</f>
        <v>881764871</v>
      </c>
      <c r="H34" s="125">
        <f t="shared" si="3"/>
        <v>1</v>
      </c>
      <c r="I34" s="125">
        <f t="shared" si="4"/>
        <v>0.2930681204498913</v>
      </c>
      <c r="J34" s="216">
        <f>SUM(J23:J33)</f>
        <v>1031461850</v>
      </c>
      <c r="K34" s="125">
        <f t="shared" si="5"/>
        <v>1</v>
      </c>
      <c r="L34" s="125">
        <f t="shared" si="6"/>
        <v>0.1697697242465901</v>
      </c>
    </row>
    <row r="35" spans="3:12" ht="12.75">
      <c r="C35" s="536" t="s">
        <v>295</v>
      </c>
      <c r="D35" s="537"/>
      <c r="E35" s="537"/>
      <c r="F35" s="537"/>
      <c r="G35" s="537"/>
      <c r="H35" s="537"/>
      <c r="I35" s="537"/>
      <c r="J35" s="537"/>
      <c r="K35" s="537"/>
      <c r="L35" s="538"/>
    </row>
    <row r="37" ht="12.75">
      <c r="G37" s="194"/>
    </row>
    <row r="39" ht="12.75">
      <c r="H39" s="357"/>
    </row>
  </sheetData>
  <sheetProtection/>
  <mergeCells count="23">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 ref="K3:M3"/>
    <mergeCell ref="E2:M2"/>
    <mergeCell ref="C21:D22"/>
    <mergeCell ref="C31:D31"/>
    <mergeCell ref="C32:D32"/>
    <mergeCell ref="C29:D29"/>
    <mergeCell ref="H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0" r:id="rId2"/>
  <headerFooter>
    <oddFooter>&amp;C&amp;10 17</oddFooter>
  </headerFooter>
  <ignoredErrors>
    <ignoredError sqref="F34" formula="1"/>
    <ignoredError sqref="M13 J13 G13 D13 B13:C13 E13:F13 H13:I13 K13:L13" formulaRange="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J1"/>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1.375" style="11" bestFit="1" customWidth="1"/>
    <col min="11" max="11" width="7.375" style="11" customWidth="1"/>
    <col min="12" max="12" width="6.625" style="11" customWidth="1"/>
    <col min="13" max="16384" width="11.00390625" style="11" customWidth="1"/>
  </cols>
  <sheetData>
    <row r="1" spans="1:22" ht="12.75">
      <c r="A1" s="469" t="s">
        <v>326</v>
      </c>
      <c r="B1" s="469"/>
      <c r="C1" s="469"/>
      <c r="D1" s="469"/>
      <c r="E1" s="469"/>
      <c r="F1" s="469"/>
      <c r="G1" s="469"/>
      <c r="H1" s="469"/>
      <c r="I1" s="469"/>
      <c r="J1" s="469"/>
      <c r="K1" s="57"/>
      <c r="M1" s="275"/>
      <c r="N1" s="275"/>
      <c r="O1" s="275"/>
      <c r="P1" s="275"/>
      <c r="Q1" s="275"/>
      <c r="R1" s="275"/>
      <c r="S1" s="275"/>
      <c r="T1" s="275"/>
      <c r="U1" s="275"/>
      <c r="V1" s="275"/>
    </row>
    <row r="2" spans="1:22" ht="12.75">
      <c r="A2" s="56"/>
      <c r="B2" s="56"/>
      <c r="C2" s="56"/>
      <c r="D2" s="56"/>
      <c r="E2" s="56"/>
      <c r="F2" s="56"/>
      <c r="G2" s="56"/>
      <c r="H2" s="56"/>
      <c r="I2" s="56"/>
      <c r="J2" s="56"/>
      <c r="K2" s="57"/>
      <c r="M2" s="275"/>
      <c r="N2" s="275"/>
      <c r="O2" s="275"/>
      <c r="P2" s="275"/>
      <c r="Q2" s="275"/>
      <c r="R2" s="275"/>
      <c r="S2" s="275"/>
      <c r="T2" s="275"/>
      <c r="U2" s="275"/>
      <c r="V2" s="275"/>
    </row>
    <row r="3" spans="1:22" s="58" customFormat="1" ht="12.75">
      <c r="A3" s="495" t="s">
        <v>10</v>
      </c>
      <c r="B3" s="494" t="s">
        <v>378</v>
      </c>
      <c r="C3" s="494"/>
      <c r="D3" s="494"/>
      <c r="E3" s="494"/>
      <c r="F3" s="497" t="s">
        <v>379</v>
      </c>
      <c r="G3" s="494"/>
      <c r="H3" s="494"/>
      <c r="I3" s="494"/>
      <c r="J3" s="498"/>
      <c r="M3" s="275"/>
      <c r="N3" s="275"/>
      <c r="O3" s="275"/>
      <c r="P3" s="275"/>
      <c r="Q3" s="275"/>
      <c r="R3" s="275"/>
      <c r="S3" s="275"/>
      <c r="T3" s="275"/>
      <c r="U3" s="275"/>
      <c r="V3" s="275"/>
    </row>
    <row r="4" spans="1:22" s="58" customFormat="1" ht="12.75">
      <c r="A4" s="499"/>
      <c r="B4" s="494">
        <v>2013</v>
      </c>
      <c r="C4" s="497" t="s">
        <v>420</v>
      </c>
      <c r="D4" s="494"/>
      <c r="E4" s="494"/>
      <c r="F4" s="497">
        <v>2013</v>
      </c>
      <c r="G4" s="497" t="str">
        <f>C4</f>
        <v>enero - febrero</v>
      </c>
      <c r="H4" s="494"/>
      <c r="I4" s="494"/>
      <c r="J4" s="498"/>
      <c r="M4" s="275"/>
      <c r="N4" s="275"/>
      <c r="O4" s="275"/>
      <c r="P4" s="275"/>
      <c r="Q4" s="275"/>
      <c r="R4" s="275"/>
      <c r="S4" s="275"/>
      <c r="T4" s="275"/>
      <c r="U4" s="275"/>
      <c r="V4" s="275"/>
    </row>
    <row r="5" spans="1:22" s="58" customFormat="1" ht="12.75">
      <c r="A5" s="496"/>
      <c r="B5" s="548"/>
      <c r="C5" s="426">
        <v>2013</v>
      </c>
      <c r="D5" s="426">
        <v>2014</v>
      </c>
      <c r="E5" s="426" t="s">
        <v>358</v>
      </c>
      <c r="F5" s="550"/>
      <c r="G5" s="426">
        <v>2013</v>
      </c>
      <c r="H5" s="426">
        <v>2014</v>
      </c>
      <c r="I5" s="426" t="s">
        <v>358</v>
      </c>
      <c r="J5" s="427" t="s">
        <v>359</v>
      </c>
      <c r="M5" s="275"/>
      <c r="N5" s="275"/>
      <c r="O5" s="275"/>
      <c r="P5" s="275"/>
      <c r="Q5" s="275"/>
      <c r="R5" s="275"/>
      <c r="S5" s="275"/>
      <c r="T5" s="275"/>
      <c r="U5" s="275"/>
      <c r="V5" s="275"/>
    </row>
    <row r="6" spans="1:22" ht="12.75">
      <c r="A6" s="428" t="s">
        <v>363</v>
      </c>
      <c r="B6" s="429">
        <v>20261</v>
      </c>
      <c r="C6" s="429">
        <v>9450</v>
      </c>
      <c r="D6" s="429">
        <v>18980</v>
      </c>
      <c r="E6" s="430" t="s">
        <v>421</v>
      </c>
      <c r="F6" s="429">
        <v>64955</v>
      </c>
      <c r="G6" s="429">
        <v>28346</v>
      </c>
      <c r="H6" s="429">
        <v>65276</v>
      </c>
      <c r="I6" s="430" t="s">
        <v>422</v>
      </c>
      <c r="J6" s="430" t="s">
        <v>423</v>
      </c>
      <c r="K6" s="107"/>
      <c r="L6" s="253"/>
      <c r="M6" s="253"/>
      <c r="N6" s="275"/>
      <c r="O6" s="275"/>
      <c r="P6" s="275"/>
      <c r="Q6" s="275"/>
      <c r="R6" s="275"/>
      <c r="S6" s="275"/>
      <c r="T6" s="275"/>
      <c r="U6" s="275"/>
      <c r="V6" s="275"/>
    </row>
    <row r="7" spans="1:22" ht="12.75">
      <c r="A7" s="431" t="s">
        <v>6</v>
      </c>
      <c r="B7" s="429">
        <v>41947</v>
      </c>
      <c r="C7" s="429">
        <v>0</v>
      </c>
      <c r="D7" s="429">
        <v>5760</v>
      </c>
      <c r="E7" s="430"/>
      <c r="F7" s="429">
        <v>327444</v>
      </c>
      <c r="G7" s="429">
        <v>0</v>
      </c>
      <c r="H7" s="429">
        <v>53760</v>
      </c>
      <c r="I7" s="430"/>
      <c r="J7" s="430" t="s">
        <v>424</v>
      </c>
      <c r="K7" s="107"/>
      <c r="L7" s="253"/>
      <c r="M7" s="253"/>
      <c r="N7" s="275"/>
      <c r="O7" s="275"/>
      <c r="P7" s="275"/>
      <c r="Q7" s="275"/>
      <c r="R7" s="275"/>
      <c r="S7" s="275"/>
      <c r="T7" s="275"/>
      <c r="U7" s="275"/>
      <c r="V7" s="275"/>
    </row>
    <row r="8" spans="1:22" ht="12.75">
      <c r="A8" s="431" t="s">
        <v>3</v>
      </c>
      <c r="B8" s="429">
        <v>15898</v>
      </c>
      <c r="C8" s="429">
        <v>1755</v>
      </c>
      <c r="D8" s="429">
        <v>8256</v>
      </c>
      <c r="E8" s="430" t="s">
        <v>425</v>
      </c>
      <c r="F8" s="429">
        <v>120285</v>
      </c>
      <c r="G8" s="429">
        <v>12878</v>
      </c>
      <c r="H8" s="429">
        <v>45925</v>
      </c>
      <c r="I8" s="430" t="s">
        <v>426</v>
      </c>
      <c r="J8" s="430" t="s">
        <v>427</v>
      </c>
      <c r="K8" s="107"/>
      <c r="L8" s="253"/>
      <c r="M8" s="253"/>
      <c r="N8" s="275"/>
      <c r="O8" s="275"/>
      <c r="P8" s="275"/>
      <c r="Q8" s="275"/>
      <c r="R8" s="275"/>
      <c r="S8" s="275"/>
      <c r="T8" s="275"/>
      <c r="U8" s="275"/>
      <c r="V8" s="275"/>
    </row>
    <row r="9" spans="1:22" ht="12.75">
      <c r="A9" s="431" t="s">
        <v>4</v>
      </c>
      <c r="B9" s="429">
        <v>28730</v>
      </c>
      <c r="C9" s="429">
        <v>0</v>
      </c>
      <c r="D9" s="429">
        <v>7650</v>
      </c>
      <c r="E9" s="430"/>
      <c r="F9" s="429">
        <v>172503</v>
      </c>
      <c r="G9" s="429">
        <v>0</v>
      </c>
      <c r="H9" s="429">
        <v>42750</v>
      </c>
      <c r="I9" s="430"/>
      <c r="J9" s="430" t="s">
        <v>428</v>
      </c>
      <c r="K9" s="107"/>
      <c r="L9" s="253"/>
      <c r="M9" s="253"/>
      <c r="N9" s="275"/>
      <c r="O9" s="275"/>
      <c r="P9" s="275"/>
      <c r="Q9" s="275"/>
      <c r="R9" s="275"/>
      <c r="S9" s="275"/>
      <c r="T9" s="275"/>
      <c r="U9" s="275"/>
      <c r="V9" s="275"/>
    </row>
    <row r="10" spans="1:22" ht="12.75">
      <c r="A10" s="431" t="s">
        <v>2</v>
      </c>
      <c r="B10" s="429">
        <v>3191</v>
      </c>
      <c r="C10" s="429">
        <v>0</v>
      </c>
      <c r="D10" s="429">
        <v>6300</v>
      </c>
      <c r="E10" s="430"/>
      <c r="F10" s="429">
        <v>26358</v>
      </c>
      <c r="G10" s="429">
        <v>0</v>
      </c>
      <c r="H10" s="429">
        <v>42000</v>
      </c>
      <c r="I10" s="430"/>
      <c r="J10" s="430" t="s">
        <v>429</v>
      </c>
      <c r="K10" s="107"/>
      <c r="L10" s="253"/>
      <c r="M10" s="253"/>
      <c r="N10" s="275"/>
      <c r="O10" s="275"/>
      <c r="P10" s="275"/>
      <c r="Q10" s="275"/>
      <c r="R10" s="275"/>
      <c r="S10" s="275"/>
      <c r="T10" s="275"/>
      <c r="U10" s="275"/>
      <c r="V10" s="275"/>
    </row>
    <row r="11" spans="1:22" ht="12.75">
      <c r="A11" s="431" t="s">
        <v>7</v>
      </c>
      <c r="B11" s="429">
        <v>31265</v>
      </c>
      <c r="C11" s="429">
        <v>0</v>
      </c>
      <c r="D11" s="429">
        <v>6266</v>
      </c>
      <c r="E11" s="430"/>
      <c r="F11" s="429">
        <v>252240</v>
      </c>
      <c r="G11" s="429">
        <v>0</v>
      </c>
      <c r="H11" s="429">
        <v>29090</v>
      </c>
      <c r="I11" s="430"/>
      <c r="J11" s="430" t="s">
        <v>430</v>
      </c>
      <c r="K11" s="107"/>
      <c r="L11" s="253"/>
      <c r="M11" s="253"/>
      <c r="N11" s="275"/>
      <c r="O11" s="275"/>
      <c r="P11" s="275"/>
      <c r="Q11" s="275"/>
      <c r="R11" s="275"/>
      <c r="S11" s="275"/>
      <c r="T11" s="275"/>
      <c r="U11" s="275"/>
      <c r="V11" s="275"/>
    </row>
    <row r="12" spans="1:22" ht="12.75">
      <c r="A12" s="431" t="s">
        <v>431</v>
      </c>
      <c r="B12" s="429">
        <v>11019</v>
      </c>
      <c r="C12" s="429">
        <v>1680</v>
      </c>
      <c r="D12" s="429">
        <v>2582</v>
      </c>
      <c r="E12" s="430" t="s">
        <v>432</v>
      </c>
      <c r="F12" s="429">
        <v>174490</v>
      </c>
      <c r="G12" s="429">
        <v>11300</v>
      </c>
      <c r="H12" s="429">
        <v>16086</v>
      </c>
      <c r="I12" s="430" t="s">
        <v>433</v>
      </c>
      <c r="J12" s="430" t="s">
        <v>369</v>
      </c>
      <c r="K12" s="107"/>
      <c r="L12" s="253"/>
      <c r="M12" s="253"/>
      <c r="N12" s="275"/>
      <c r="O12" s="275"/>
      <c r="P12" s="275"/>
      <c r="Q12" s="275"/>
      <c r="R12" s="275"/>
      <c r="S12" s="275"/>
      <c r="T12" s="275"/>
      <c r="U12" s="275"/>
      <c r="V12" s="275"/>
    </row>
    <row r="13" spans="1:22" ht="12.75">
      <c r="A13" s="431" t="s">
        <v>111</v>
      </c>
      <c r="B13" s="429">
        <v>108864</v>
      </c>
      <c r="C13" s="429">
        <v>13616</v>
      </c>
      <c r="D13" s="429">
        <v>3100</v>
      </c>
      <c r="E13" s="430" t="s">
        <v>434</v>
      </c>
      <c r="F13" s="429">
        <v>879219</v>
      </c>
      <c r="G13" s="429">
        <v>106468</v>
      </c>
      <c r="H13" s="429">
        <v>15321</v>
      </c>
      <c r="I13" s="430" t="s">
        <v>435</v>
      </c>
      <c r="J13" s="430" t="s">
        <v>436</v>
      </c>
      <c r="K13" s="107"/>
      <c r="L13" s="253"/>
      <c r="M13" s="253"/>
      <c r="N13" s="275"/>
      <c r="O13" s="275"/>
      <c r="P13" s="275"/>
      <c r="Q13" s="275"/>
      <c r="R13" s="275"/>
      <c r="S13" s="275"/>
      <c r="T13" s="275"/>
      <c r="U13" s="275"/>
      <c r="V13" s="275"/>
    </row>
    <row r="14" spans="1:22" ht="12.75">
      <c r="A14" s="431" t="s">
        <v>364</v>
      </c>
      <c r="B14" s="429">
        <v>7494</v>
      </c>
      <c r="C14" s="429">
        <v>1890</v>
      </c>
      <c r="D14" s="429">
        <v>2622</v>
      </c>
      <c r="E14" s="430" t="s">
        <v>365</v>
      </c>
      <c r="F14" s="429">
        <v>41796</v>
      </c>
      <c r="G14" s="429">
        <v>9600</v>
      </c>
      <c r="H14" s="429">
        <v>14663</v>
      </c>
      <c r="I14" s="430" t="s">
        <v>366</v>
      </c>
      <c r="J14" s="430" t="s">
        <v>370</v>
      </c>
      <c r="K14" s="107"/>
      <c r="L14" s="253"/>
      <c r="M14" s="253"/>
      <c r="N14" s="275"/>
      <c r="O14" s="275"/>
      <c r="P14" s="275"/>
      <c r="Q14" s="275"/>
      <c r="R14" s="275"/>
      <c r="S14" s="275"/>
      <c r="T14" s="275"/>
      <c r="U14" s="275"/>
      <c r="V14" s="275"/>
    </row>
    <row r="15" spans="1:22" ht="12.75">
      <c r="A15" s="431" t="s">
        <v>368</v>
      </c>
      <c r="B15" s="429">
        <v>8911</v>
      </c>
      <c r="C15" s="429">
        <v>135</v>
      </c>
      <c r="D15" s="429">
        <v>1594</v>
      </c>
      <c r="E15" s="430" t="s">
        <v>437</v>
      </c>
      <c r="F15" s="429">
        <v>59631</v>
      </c>
      <c r="G15" s="429">
        <v>3300</v>
      </c>
      <c r="H15" s="429">
        <v>13696</v>
      </c>
      <c r="I15" s="430" t="s">
        <v>438</v>
      </c>
      <c r="J15" s="430" t="s">
        <v>407</v>
      </c>
      <c r="K15" s="107"/>
      <c r="L15" s="253"/>
      <c r="M15" s="253"/>
      <c r="N15" s="275"/>
      <c r="O15" s="275"/>
      <c r="P15" s="275"/>
      <c r="Q15" s="275"/>
      <c r="R15" s="275"/>
      <c r="S15" s="275"/>
      <c r="T15" s="275"/>
      <c r="U15" s="275"/>
      <c r="V15" s="275"/>
    </row>
    <row r="16" spans="1:23" ht="12.75">
      <c r="A16" s="435" t="s">
        <v>450</v>
      </c>
      <c r="B16" s="436">
        <v>277580</v>
      </c>
      <c r="C16" s="436">
        <v>28526</v>
      </c>
      <c r="D16" s="436">
        <v>63110</v>
      </c>
      <c r="E16" s="437" t="s">
        <v>439</v>
      </c>
      <c r="F16" s="436">
        <v>2118921</v>
      </c>
      <c r="G16" s="436">
        <v>171892</v>
      </c>
      <c r="H16" s="436">
        <v>338567</v>
      </c>
      <c r="I16" s="437" t="s">
        <v>440</v>
      </c>
      <c r="J16" s="437" t="s">
        <v>441</v>
      </c>
      <c r="K16" s="107"/>
      <c r="L16" s="253"/>
      <c r="M16" s="253"/>
      <c r="N16" s="275"/>
      <c r="O16" s="275"/>
      <c r="P16" s="275"/>
      <c r="Q16" s="275"/>
      <c r="R16" s="275"/>
      <c r="S16" s="275"/>
      <c r="T16" s="275"/>
      <c r="U16" s="275"/>
      <c r="V16" s="275"/>
      <c r="W16" s="108"/>
    </row>
    <row r="17" spans="1:23" ht="12.75">
      <c r="A17" s="431" t="s">
        <v>335</v>
      </c>
      <c r="B17" s="429">
        <v>211305</v>
      </c>
      <c r="C17" s="429">
        <v>27691</v>
      </c>
      <c r="D17" s="429">
        <v>9060</v>
      </c>
      <c r="E17" s="430" t="s">
        <v>442</v>
      </c>
      <c r="F17" s="429">
        <v>1166544</v>
      </c>
      <c r="G17" s="429">
        <v>197201</v>
      </c>
      <c r="H17" s="429">
        <v>50530</v>
      </c>
      <c r="I17" s="430" t="s">
        <v>443</v>
      </c>
      <c r="J17" s="430" t="s">
        <v>444</v>
      </c>
      <c r="K17" s="107"/>
      <c r="L17" s="253"/>
      <c r="M17" s="253"/>
      <c r="N17" s="275"/>
      <c r="O17" s="275"/>
      <c r="P17" s="275"/>
      <c r="Q17" s="275"/>
      <c r="R17" s="275"/>
      <c r="S17" s="275"/>
      <c r="T17" s="275"/>
      <c r="U17" s="275"/>
      <c r="V17" s="275"/>
      <c r="W17" s="108"/>
    </row>
    <row r="18" spans="1:23" ht="12.75">
      <c r="A18" s="435" t="s">
        <v>9</v>
      </c>
      <c r="B18" s="436">
        <v>488885</v>
      </c>
      <c r="C18" s="436">
        <v>56217</v>
      </c>
      <c r="D18" s="436">
        <v>72170</v>
      </c>
      <c r="E18" s="437" t="s">
        <v>445</v>
      </c>
      <c r="F18" s="436">
        <v>3285465</v>
      </c>
      <c r="G18" s="436">
        <v>369093</v>
      </c>
      <c r="H18" s="436">
        <v>389097</v>
      </c>
      <c r="I18" s="437" t="s">
        <v>404</v>
      </c>
      <c r="J18" s="437" t="s">
        <v>207</v>
      </c>
      <c r="K18" s="107"/>
      <c r="L18" s="253"/>
      <c r="M18" s="253"/>
      <c r="N18" s="275"/>
      <c r="O18" s="275"/>
      <c r="P18" s="275"/>
      <c r="Q18" s="275"/>
      <c r="R18" s="275"/>
      <c r="S18" s="275"/>
      <c r="T18" s="275"/>
      <c r="U18" s="275"/>
      <c r="V18" s="275"/>
      <c r="W18" s="215"/>
    </row>
    <row r="19" spans="1:22" s="80" customFormat="1" ht="12.75">
      <c r="A19" s="170" t="s">
        <v>296</v>
      </c>
      <c r="B19" s="82"/>
      <c r="C19" s="82"/>
      <c r="D19" s="82"/>
      <c r="E19" s="82"/>
      <c r="F19" s="82"/>
      <c r="G19" s="82"/>
      <c r="H19" s="82"/>
      <c r="I19" s="82"/>
      <c r="J19" s="82"/>
      <c r="K19" s="82"/>
      <c r="L19" s="79"/>
      <c r="M19" s="275"/>
      <c r="N19" s="275"/>
      <c r="O19" s="275"/>
      <c r="P19" s="275"/>
      <c r="Q19" s="275"/>
      <c r="R19" s="275"/>
      <c r="S19" s="275"/>
      <c r="T19" s="275"/>
      <c r="U19" s="275"/>
      <c r="V19" s="275"/>
    </row>
    <row r="20" spans="1:10" ht="79.5" customHeight="1">
      <c r="A20" s="549" t="s">
        <v>371</v>
      </c>
      <c r="B20" s="549"/>
      <c r="C20" s="549"/>
      <c r="D20" s="549"/>
      <c r="E20" s="549"/>
      <c r="F20" s="549"/>
      <c r="G20" s="549"/>
      <c r="H20" s="549"/>
      <c r="I20" s="549"/>
      <c r="J20" s="549"/>
    </row>
    <row r="21" ht="12.75">
      <c r="H21" s="214"/>
    </row>
    <row r="22" spans="3:13" ht="12.75">
      <c r="C22" s="108"/>
      <c r="D22" s="108"/>
      <c r="H22" s="108"/>
      <c r="M22" s="253"/>
    </row>
    <row r="25" spans="2:8" ht="12.75">
      <c r="B25" s="108"/>
      <c r="C25" s="108"/>
      <c r="D25" s="108"/>
      <c r="E25" s="108"/>
      <c r="F25" s="108"/>
      <c r="G25" s="108"/>
      <c r="H25" s="108"/>
    </row>
    <row r="26" spans="1:9" ht="12.75">
      <c r="A26" s="213"/>
      <c r="B26" s="213"/>
      <c r="C26" s="213"/>
      <c r="D26" s="213"/>
      <c r="E26" s="213"/>
      <c r="F26" s="213"/>
      <c r="G26" s="213"/>
      <c r="H26" s="213"/>
      <c r="I26" s="213"/>
    </row>
    <row r="27" spans="2:6" ht="12.75">
      <c r="B27" s="108"/>
      <c r="F27" s="108"/>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ignoredErrors>
    <ignoredError sqref="E6:E18 I6:J18"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3:R27"/>
  <sheetViews>
    <sheetView zoomScalePageLayoutView="0" workbookViewId="0" topLeftCell="B1">
      <selection activeCell="B3" sqref="B3:N3"/>
    </sheetView>
  </sheetViews>
  <sheetFormatPr defaultColWidth="11.00390625" defaultRowHeight="14.25"/>
  <cols>
    <col min="2" max="2" width="20.00390625" style="0" customWidth="1"/>
    <col min="3" max="3" width="8.375" style="0" customWidth="1"/>
    <col min="4" max="4" width="8.875" style="0" bestFit="1" customWidth="1"/>
    <col min="5" max="5" width="9.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51" t="s">
        <v>327</v>
      </c>
      <c r="C3" s="552"/>
      <c r="D3" s="552"/>
      <c r="E3" s="552"/>
      <c r="F3" s="552"/>
      <c r="G3" s="552"/>
      <c r="H3" s="552"/>
      <c r="I3" s="552"/>
      <c r="J3" s="552"/>
      <c r="K3" s="552"/>
      <c r="L3" s="552"/>
      <c r="M3" s="552"/>
      <c r="N3" s="553"/>
    </row>
    <row r="4" spans="2:14" ht="26.25" customHeight="1" thickBot="1">
      <c r="B4" s="559" t="s">
        <v>200</v>
      </c>
      <c r="C4" s="551" t="s">
        <v>186</v>
      </c>
      <c r="D4" s="553"/>
      <c r="E4" s="554" t="s">
        <v>257</v>
      </c>
      <c r="F4" s="551" t="s">
        <v>187</v>
      </c>
      <c r="G4" s="553"/>
      <c r="H4" s="554" t="s">
        <v>257</v>
      </c>
      <c r="I4" s="551" t="s">
        <v>201</v>
      </c>
      <c r="J4" s="553"/>
      <c r="K4" s="554" t="s">
        <v>257</v>
      </c>
      <c r="L4" s="551" t="s">
        <v>139</v>
      </c>
      <c r="M4" s="553"/>
      <c r="N4" s="554" t="s">
        <v>257</v>
      </c>
    </row>
    <row r="5" spans="2:14" ht="26.25" customHeight="1" thickBot="1">
      <c r="B5" s="560"/>
      <c r="C5" s="217">
        <v>2012</v>
      </c>
      <c r="D5" s="217">
        <v>2013</v>
      </c>
      <c r="E5" s="555"/>
      <c r="F5" s="217">
        <v>2012</v>
      </c>
      <c r="G5" s="217">
        <v>2013</v>
      </c>
      <c r="H5" s="555"/>
      <c r="I5" s="217">
        <v>2012</v>
      </c>
      <c r="J5" s="217">
        <v>2013</v>
      </c>
      <c r="K5" s="555"/>
      <c r="L5" s="217">
        <v>2012</v>
      </c>
      <c r="M5" s="217">
        <v>2013</v>
      </c>
      <c r="N5" s="555"/>
    </row>
    <row r="6" spans="2:18" ht="15" thickBot="1">
      <c r="B6" s="218" t="s">
        <v>168</v>
      </c>
      <c r="C6" s="219">
        <v>6.741</v>
      </c>
      <c r="D6" s="219">
        <v>831.827</v>
      </c>
      <c r="E6" s="220">
        <f aca="true" t="shared" si="0" ref="E6:E13">D6/C6-1</f>
        <v>122.39816051031005</v>
      </c>
      <c r="F6" s="219">
        <v>15.895</v>
      </c>
      <c r="G6" s="219">
        <v>23.46</v>
      </c>
      <c r="H6" s="220">
        <f aca="true" t="shared" si="1" ref="H6:H13">G6/F6-1</f>
        <v>0.4759358288770055</v>
      </c>
      <c r="I6" s="221">
        <v>0</v>
      </c>
      <c r="J6" s="219">
        <v>0</v>
      </c>
      <c r="K6" s="222" t="s">
        <v>255</v>
      </c>
      <c r="L6" s="223">
        <f>C6+F6+I6</f>
        <v>22.636</v>
      </c>
      <c r="M6" s="223">
        <f aca="true" t="shared" si="2" ref="M6:M12">D6+G6+J6</f>
        <v>855.287</v>
      </c>
      <c r="N6" s="220">
        <f aca="true" t="shared" si="3" ref="N6:N13">M6/L6-1</f>
        <v>36.78437003004065</v>
      </c>
      <c r="P6" s="67"/>
      <c r="Q6" s="67"/>
      <c r="R6" s="67"/>
    </row>
    <row r="7" spans="2:18" ht="15" thickBot="1">
      <c r="B7" s="218" t="s">
        <v>169</v>
      </c>
      <c r="C7" s="219">
        <v>38288.609</v>
      </c>
      <c r="D7" s="219">
        <v>38857.614</v>
      </c>
      <c r="E7" s="220">
        <f t="shared" si="0"/>
        <v>0.014860947285914916</v>
      </c>
      <c r="F7" s="219">
        <v>2559.895</v>
      </c>
      <c r="G7" s="219">
        <v>5377.565</v>
      </c>
      <c r="H7" s="220">
        <f t="shared" si="1"/>
        <v>1.1006974895454693</v>
      </c>
      <c r="I7" s="219">
        <v>1400.868</v>
      </c>
      <c r="J7" s="219">
        <v>1356.9</v>
      </c>
      <c r="K7" s="220">
        <f aca="true" t="shared" si="4" ref="K7:K13">J7/I7-1</f>
        <v>-0.03138625480773338</v>
      </c>
      <c r="L7" s="223">
        <f aca="true" t="shared" si="5" ref="L7:L12">C7+F7+I7</f>
        <v>42249.371999999996</v>
      </c>
      <c r="M7" s="223">
        <f t="shared" si="2"/>
        <v>45592.079000000005</v>
      </c>
      <c r="N7" s="220">
        <f t="shared" si="3"/>
        <v>0.07911850145370236</v>
      </c>
      <c r="P7" s="67"/>
      <c r="Q7" s="381"/>
      <c r="R7" s="381"/>
    </row>
    <row r="8" spans="2:18" ht="15" thickBot="1">
      <c r="B8" s="218" t="s">
        <v>170</v>
      </c>
      <c r="C8" s="219">
        <v>16472.479</v>
      </c>
      <c r="D8" s="219">
        <v>15231.812</v>
      </c>
      <c r="E8" s="220">
        <f t="shared" si="0"/>
        <v>-0.07531756452686933</v>
      </c>
      <c r="F8" s="219">
        <v>245.414</v>
      </c>
      <c r="G8" s="219">
        <v>143.273</v>
      </c>
      <c r="H8" s="220">
        <f t="shared" si="1"/>
        <v>-0.41619874986757066</v>
      </c>
      <c r="I8" s="219">
        <v>28.5</v>
      </c>
      <c r="J8" s="219">
        <v>0</v>
      </c>
      <c r="K8" s="220">
        <f t="shared" si="4"/>
        <v>-1</v>
      </c>
      <c r="L8" s="223">
        <f t="shared" si="5"/>
        <v>16746.393</v>
      </c>
      <c r="M8" s="223">
        <f t="shared" si="2"/>
        <v>15375.085</v>
      </c>
      <c r="N8" s="220">
        <f t="shared" si="3"/>
        <v>-0.08188676809388151</v>
      </c>
      <c r="P8" s="67"/>
      <c r="Q8" s="381"/>
      <c r="R8" s="381"/>
    </row>
    <row r="9" spans="2:18" ht="15" thickBot="1">
      <c r="B9" s="218" t="s">
        <v>171</v>
      </c>
      <c r="C9" s="219">
        <v>113862.58</v>
      </c>
      <c r="D9" s="219">
        <v>133126.268</v>
      </c>
      <c r="E9" s="220">
        <f t="shared" si="0"/>
        <v>0.16918365981167827</v>
      </c>
      <c r="F9" s="219">
        <v>11782.003</v>
      </c>
      <c r="G9" s="219">
        <v>13746.251</v>
      </c>
      <c r="H9" s="220">
        <f t="shared" si="1"/>
        <v>0.16671596501885122</v>
      </c>
      <c r="I9" s="219">
        <v>35051.056</v>
      </c>
      <c r="J9" s="219">
        <v>37133.821</v>
      </c>
      <c r="K9" s="220">
        <f t="shared" si="4"/>
        <v>0.059420891627345096</v>
      </c>
      <c r="L9" s="223">
        <f t="shared" si="5"/>
        <v>160695.639</v>
      </c>
      <c r="M9" s="223">
        <f t="shared" si="2"/>
        <v>184006.34</v>
      </c>
      <c r="N9" s="220">
        <f t="shared" si="3"/>
        <v>0.14506119235756</v>
      </c>
      <c r="P9" s="67"/>
      <c r="Q9" s="381"/>
      <c r="R9" s="381"/>
    </row>
    <row r="10" spans="2:18" ht="15" thickBot="1">
      <c r="B10" s="218" t="s">
        <v>219</v>
      </c>
      <c r="C10" s="219">
        <v>345393.117</v>
      </c>
      <c r="D10" s="219">
        <v>360664.644</v>
      </c>
      <c r="E10" s="220">
        <f t="shared" si="0"/>
        <v>0.04421491410322442</v>
      </c>
      <c r="F10" s="219">
        <v>32053.109</v>
      </c>
      <c r="G10" s="219">
        <v>16350.044</v>
      </c>
      <c r="H10" s="220">
        <f t="shared" si="1"/>
        <v>-0.4899077028690103</v>
      </c>
      <c r="I10" s="219">
        <v>7855.652</v>
      </c>
      <c r="J10" s="219">
        <v>22618.584</v>
      </c>
      <c r="K10" s="220">
        <f t="shared" si="4"/>
        <v>1.8792752021092585</v>
      </c>
      <c r="L10" s="223">
        <f t="shared" si="5"/>
        <v>385301.878</v>
      </c>
      <c r="M10" s="223">
        <f t="shared" si="2"/>
        <v>399633.27199999994</v>
      </c>
      <c r="N10" s="220">
        <f t="shared" si="3"/>
        <v>0.03719523526433455</v>
      </c>
      <c r="P10" s="67"/>
      <c r="Q10" s="381"/>
      <c r="R10" s="381"/>
    </row>
    <row r="11" spans="2:18" ht="15" thickBot="1">
      <c r="B11" s="218" t="s">
        <v>172</v>
      </c>
      <c r="C11" s="219">
        <v>487441.457</v>
      </c>
      <c r="D11" s="219">
        <v>507911.844</v>
      </c>
      <c r="E11" s="220">
        <f t="shared" si="0"/>
        <v>0.041995580609796246</v>
      </c>
      <c r="F11" s="219">
        <v>101087.655</v>
      </c>
      <c r="G11" s="219">
        <v>75561.377</v>
      </c>
      <c r="H11" s="220">
        <f t="shared" si="1"/>
        <v>-0.2525162741187339</v>
      </c>
      <c r="I11" s="219">
        <v>23246.44</v>
      </c>
      <c r="J11" s="219">
        <v>10098.367</v>
      </c>
      <c r="K11" s="220">
        <f t="shared" si="4"/>
        <v>-0.565595119080599</v>
      </c>
      <c r="L11" s="223">
        <f t="shared" si="5"/>
        <v>611775.5519999999</v>
      </c>
      <c r="M11" s="223">
        <f t="shared" si="2"/>
        <v>593571.588</v>
      </c>
      <c r="N11" s="220">
        <f t="shared" si="3"/>
        <v>-0.029755952065243618</v>
      </c>
      <c r="P11" s="67"/>
      <c r="Q11" s="381"/>
      <c r="R11" s="381"/>
    </row>
    <row r="12" spans="2:14" ht="15" thickBot="1">
      <c r="B12" s="218" t="s">
        <v>188</v>
      </c>
      <c r="C12" s="219">
        <v>14520.55</v>
      </c>
      <c r="D12" s="219">
        <v>18015.95</v>
      </c>
      <c r="E12" s="220">
        <f t="shared" si="0"/>
        <v>0.2407209093319469</v>
      </c>
      <c r="F12" s="219">
        <v>23942.96</v>
      </c>
      <c r="G12" s="219">
        <v>24900.024</v>
      </c>
      <c r="H12" s="220">
        <f t="shared" si="1"/>
        <v>0.03997266837517177</v>
      </c>
      <c r="I12" s="219">
        <v>116.06</v>
      </c>
      <c r="J12" s="219">
        <v>145.6</v>
      </c>
      <c r="K12" s="220">
        <f t="shared" si="4"/>
        <v>0.25452352231604336</v>
      </c>
      <c r="L12" s="223">
        <f t="shared" si="5"/>
        <v>38579.56999999999</v>
      </c>
      <c r="M12" s="223">
        <f t="shared" si="2"/>
        <v>43061.574</v>
      </c>
      <c r="N12" s="220">
        <f t="shared" si="3"/>
        <v>0.11617558205029255</v>
      </c>
    </row>
    <row r="13" spans="2:17" ht="15" thickBot="1">
      <c r="B13" s="224" t="s">
        <v>139</v>
      </c>
      <c r="C13" s="225">
        <f>SUM(C6:C12)</f>
        <v>1015985.533</v>
      </c>
      <c r="D13" s="225">
        <f>SUM(D6:D12)</f>
        <v>1074639.959</v>
      </c>
      <c r="E13" s="226">
        <f t="shared" si="0"/>
        <v>0.05773155630159943</v>
      </c>
      <c r="F13" s="225">
        <f>SUM(F6:F12)</f>
        <v>171686.93099999998</v>
      </c>
      <c r="G13" s="225">
        <f>SUM(G6:G12)</f>
        <v>136101.994</v>
      </c>
      <c r="H13" s="226">
        <f t="shared" si="1"/>
        <v>-0.2072664284505148</v>
      </c>
      <c r="I13" s="225">
        <f>SUM(I6:I12)</f>
        <v>67698.576</v>
      </c>
      <c r="J13" s="225">
        <f>SUM(J6:J12)</f>
        <v>71353.27200000001</v>
      </c>
      <c r="K13" s="226">
        <f t="shared" si="4"/>
        <v>0.05398482827762896</v>
      </c>
      <c r="L13" s="225">
        <f>SUM(L6:L12)</f>
        <v>1255371.04</v>
      </c>
      <c r="M13" s="225">
        <f>SUM(M6:M12)</f>
        <v>1282095.225</v>
      </c>
      <c r="N13" s="226">
        <f t="shared" si="3"/>
        <v>0.021287877566460445</v>
      </c>
      <c r="Q13" s="1"/>
    </row>
    <row r="14" spans="2:14" ht="15" thickBot="1">
      <c r="B14" s="556" t="s">
        <v>318</v>
      </c>
      <c r="C14" s="557"/>
      <c r="D14" s="557"/>
      <c r="E14" s="557"/>
      <c r="F14" s="557"/>
      <c r="G14" s="557"/>
      <c r="H14" s="557"/>
      <c r="I14" s="557"/>
      <c r="J14" s="557"/>
      <c r="K14" s="557"/>
      <c r="L14" s="557"/>
      <c r="M14" s="557"/>
      <c r="N14" s="558"/>
    </row>
    <row r="16" ht="14.25">
      <c r="B16" s="67"/>
    </row>
    <row r="17" spans="3:13" ht="14.25">
      <c r="C17" s="67"/>
      <c r="D17" s="67"/>
      <c r="E17" s="67"/>
      <c r="F17" s="67"/>
      <c r="G17" s="67"/>
      <c r="I17" s="67"/>
      <c r="J17" s="67"/>
      <c r="L17" s="67"/>
      <c r="M17" s="67"/>
    </row>
    <row r="18" spans="3:13" ht="14.25">
      <c r="C18" s="67"/>
      <c r="D18" s="67"/>
      <c r="F18" s="67"/>
      <c r="G18" s="67"/>
      <c r="I18" s="67"/>
      <c r="J18" s="67"/>
      <c r="L18" s="67"/>
      <c r="M18" s="67"/>
    </row>
    <row r="19" spans="6:13" ht="14.25">
      <c r="F19" s="67"/>
      <c r="G19" s="67"/>
      <c r="I19" s="67"/>
      <c r="J19" s="67"/>
      <c r="L19" s="67"/>
      <c r="M19" s="67"/>
    </row>
    <row r="20" spans="6:13" ht="14.25">
      <c r="F20" s="67"/>
      <c r="G20" s="67"/>
      <c r="I20" s="67"/>
      <c r="J20" s="67"/>
      <c r="L20" s="67"/>
      <c r="M20" s="67"/>
    </row>
    <row r="21" spans="6:13" ht="14.25">
      <c r="F21" s="67"/>
      <c r="G21" s="67"/>
      <c r="I21" s="67"/>
      <c r="J21" s="67"/>
      <c r="L21" s="67"/>
      <c r="M21" s="67"/>
    </row>
    <row r="22" spans="6:13" ht="14.25">
      <c r="F22" s="67"/>
      <c r="G22" s="67"/>
      <c r="I22" s="67"/>
      <c r="J22" s="67"/>
      <c r="L22" s="67"/>
      <c r="M22" s="67"/>
    </row>
    <row r="23" spans="6:13" ht="14.25">
      <c r="F23" s="67"/>
      <c r="G23" s="67"/>
      <c r="I23" s="67"/>
      <c r="J23" s="67"/>
      <c r="L23" s="67"/>
      <c r="M23" s="67"/>
    </row>
    <row r="24" spans="6:13" ht="14.25">
      <c r="F24" s="67"/>
      <c r="G24" s="67"/>
      <c r="I24" s="67"/>
      <c r="J24" s="67"/>
      <c r="L24" s="67"/>
      <c r="M24" s="67"/>
    </row>
    <row r="25" spans="3:4" ht="14.25">
      <c r="C25" s="67"/>
      <c r="D25" s="67"/>
    </row>
    <row r="26" spans="3:4" ht="14.25">
      <c r="C26" s="67"/>
      <c r="D26" s="67"/>
    </row>
    <row r="27" spans="3:4" ht="14.25">
      <c r="C27" s="67"/>
      <c r="D27" s="67"/>
    </row>
  </sheetData>
  <sheetProtection/>
  <mergeCells count="11">
    <mergeCell ref="B14:N14"/>
    <mergeCell ref="B4:B5"/>
    <mergeCell ref="N4:N5"/>
    <mergeCell ref="B3:N3"/>
    <mergeCell ref="C4:D4"/>
    <mergeCell ref="F4:G4"/>
    <mergeCell ref="I4:J4"/>
    <mergeCell ref="L4:M4"/>
    <mergeCell ref="E4:E5"/>
    <mergeCell ref="H4:H5"/>
    <mergeCell ref="K4:K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&amp;C19</oddFooter>
  </headerFooter>
  <ignoredErrors>
    <ignoredError sqref="I13:J13 C13:D13 F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dimension ref="I2:AB40"/>
  <sheetViews>
    <sheetView zoomScalePageLayoutView="0" workbookViewId="0" topLeftCell="A1">
      <selection activeCell="D1" sqref="D1"/>
    </sheetView>
  </sheetViews>
  <sheetFormatPr defaultColWidth="11.00390625" defaultRowHeight="14.25"/>
  <cols>
    <col min="1" max="1" width="3.25390625" style="67" customWidth="1"/>
    <col min="2" max="2" width="18.625" style="67" customWidth="1"/>
    <col min="3" max="4" width="11.00390625" style="67" customWidth="1"/>
    <col min="5" max="5" width="8.875" style="67" customWidth="1"/>
    <col min="6" max="7" width="11.00390625" style="67" customWidth="1"/>
    <col min="8" max="20" width="8.25390625" style="67" customWidth="1"/>
    <col min="21" max="23" width="11.00390625" style="67" customWidth="1"/>
    <col min="24" max="24" width="12.375" style="67" bestFit="1" customWidth="1"/>
    <col min="25" max="16384" width="11.00390625" style="67" customWidth="1"/>
  </cols>
  <sheetData>
    <row r="2" spans="23:25" ht="14.25">
      <c r="W2" s="382" t="s">
        <v>141</v>
      </c>
      <c r="X2" s="383">
        <v>371599264</v>
      </c>
      <c r="Y2" s="384">
        <f aca="true" t="shared" si="0" ref="Y2:Y11">X2/$X$12</f>
        <v>0.34578954643170867</v>
      </c>
    </row>
    <row r="3" spans="23:25" ht="14.25">
      <c r="W3" s="382" t="s">
        <v>142</v>
      </c>
      <c r="X3" s="383">
        <v>159909790</v>
      </c>
      <c r="Y3" s="384">
        <f t="shared" si="0"/>
        <v>0.14880313044454732</v>
      </c>
    </row>
    <row r="4" spans="23:25" ht="14.25">
      <c r="W4" s="382" t="s">
        <v>66</v>
      </c>
      <c r="X4" s="383">
        <v>128407243</v>
      </c>
      <c r="Y4" s="384">
        <f t="shared" si="0"/>
        <v>0.11948861748960891</v>
      </c>
    </row>
    <row r="5" spans="23:25" ht="14.25">
      <c r="W5" s="382" t="s">
        <v>70</v>
      </c>
      <c r="X5" s="383">
        <v>93834362</v>
      </c>
      <c r="Y5" s="384">
        <f t="shared" si="0"/>
        <v>0.08731702298443939</v>
      </c>
    </row>
    <row r="6" spans="23:25" ht="14.25">
      <c r="W6" s="382" t="s">
        <v>319</v>
      </c>
      <c r="X6" s="383">
        <v>95861706</v>
      </c>
      <c r="Y6" s="384">
        <f t="shared" si="0"/>
        <v>0.08920355622100964</v>
      </c>
    </row>
    <row r="7" spans="23:25" ht="14.25">
      <c r="W7" s="382" t="s">
        <v>67</v>
      </c>
      <c r="X7" s="383">
        <v>79059007</v>
      </c>
      <c r="Y7" s="384">
        <f t="shared" si="0"/>
        <v>0.07356790182413085</v>
      </c>
    </row>
    <row r="8" spans="23:25" ht="14.25">
      <c r="W8" s="382" t="s">
        <v>265</v>
      </c>
      <c r="X8" s="383">
        <v>17614305</v>
      </c>
      <c r="Y8" s="384">
        <f t="shared" si="0"/>
        <v>0.01639088966726204</v>
      </c>
    </row>
    <row r="9" spans="23:25" ht="14.25">
      <c r="W9" s="382" t="s">
        <v>143</v>
      </c>
      <c r="X9" s="383">
        <v>26160902</v>
      </c>
      <c r="Y9" s="384">
        <f t="shared" si="0"/>
        <v>0.024343876086967652</v>
      </c>
    </row>
    <row r="10" spans="23:25" ht="14.25">
      <c r="W10" s="382" t="s">
        <v>266</v>
      </c>
      <c r="X10" s="383">
        <v>18310152</v>
      </c>
      <c r="Y10" s="384">
        <f t="shared" si="0"/>
        <v>0.017038406069543894</v>
      </c>
    </row>
    <row r="11" spans="23:25" ht="14.25">
      <c r="W11" s="382" t="s">
        <v>157</v>
      </c>
      <c r="X11" s="383">
        <v>83883228</v>
      </c>
      <c r="Y11" s="384">
        <f t="shared" si="0"/>
        <v>0.07805705278078162</v>
      </c>
    </row>
    <row r="12" spans="23:25" ht="14.25">
      <c r="W12" s="382"/>
      <c r="X12" s="383">
        <v>1074639959</v>
      </c>
      <c r="Y12" s="382"/>
    </row>
    <row r="14" ht="14.25">
      <c r="X14" s="1"/>
    </row>
    <row r="21" ht="15" thickBot="1"/>
    <row r="22" spans="24:28" ht="21.75" thickBot="1">
      <c r="X22" s="254"/>
      <c r="Y22" s="255" t="s">
        <v>186</v>
      </c>
      <c r="Z22" s="255" t="s">
        <v>187</v>
      </c>
      <c r="AA22" s="255" t="s">
        <v>153</v>
      </c>
      <c r="AB22" s="255" t="s">
        <v>139</v>
      </c>
    </row>
    <row r="23" spans="10:28" ht="15" thickBot="1">
      <c r="J23" s="179"/>
      <c r="X23" s="256">
        <v>1997</v>
      </c>
      <c r="Y23" s="257">
        <v>2489287</v>
      </c>
      <c r="Z23" s="257">
        <v>1330057</v>
      </c>
      <c r="AA23" s="257">
        <v>490905</v>
      </c>
      <c r="AB23" s="257">
        <v>4310249</v>
      </c>
    </row>
    <row r="24" spans="24:28" ht="15" thickBot="1">
      <c r="X24" s="256">
        <v>1998</v>
      </c>
      <c r="Y24" s="257">
        <v>2996983</v>
      </c>
      <c r="Z24" s="258">
        <v>1443082</v>
      </c>
      <c r="AA24" s="257">
        <v>825438</v>
      </c>
      <c r="AB24" s="257">
        <v>5265503</v>
      </c>
    </row>
    <row r="25" spans="24:28" ht="15" thickBot="1">
      <c r="X25" s="256">
        <v>1999</v>
      </c>
      <c r="Y25" s="257">
        <v>2395729</v>
      </c>
      <c r="Z25" s="257">
        <v>1318548</v>
      </c>
      <c r="AA25" s="257">
        <v>565874</v>
      </c>
      <c r="AB25" s="257">
        <v>4280151</v>
      </c>
    </row>
    <row r="26" spans="24:28" ht="15" thickBot="1">
      <c r="X26" s="256">
        <v>2000</v>
      </c>
      <c r="Y26" s="257">
        <v>3748213</v>
      </c>
      <c r="Z26" s="257">
        <v>1956098</v>
      </c>
      <c r="AA26" s="257">
        <v>715063</v>
      </c>
      <c r="AB26" s="257">
        <v>6419374</v>
      </c>
    </row>
    <row r="27" spans="24:28" ht="15" thickBot="1">
      <c r="X27" s="256">
        <v>2001</v>
      </c>
      <c r="Y27" s="257">
        <v>4460397</v>
      </c>
      <c r="Z27" s="257">
        <v>583290</v>
      </c>
      <c r="AA27" s="257">
        <v>408098</v>
      </c>
      <c r="AB27" s="257">
        <v>5451785</v>
      </c>
    </row>
    <row r="28" spans="24:28" ht="15" thickBot="1">
      <c r="X28" s="256">
        <v>2002</v>
      </c>
      <c r="Y28" s="257">
        <v>4430500</v>
      </c>
      <c r="Z28" s="257">
        <v>834463</v>
      </c>
      <c r="AA28" s="257">
        <v>358267</v>
      </c>
      <c r="AB28" s="257">
        <v>5623230</v>
      </c>
    </row>
    <row r="29" spans="9:28" ht="15.75" thickBot="1">
      <c r="I29" s="268"/>
      <c r="X29" s="256">
        <v>2003</v>
      </c>
      <c r="Y29" s="257">
        <v>5460865</v>
      </c>
      <c r="Z29" s="257">
        <v>947611</v>
      </c>
      <c r="AA29" s="257">
        <v>273745</v>
      </c>
      <c r="AB29" s="257">
        <v>6682221</v>
      </c>
    </row>
    <row r="30" spans="24:28" ht="15" thickBot="1">
      <c r="X30" s="256">
        <v>2004</v>
      </c>
      <c r="Y30" s="257">
        <v>5474888</v>
      </c>
      <c r="Z30" s="257">
        <v>577173</v>
      </c>
      <c r="AA30" s="257">
        <v>248675</v>
      </c>
      <c r="AB30" s="257">
        <v>6300736</v>
      </c>
    </row>
    <row r="31" spans="24:28" ht="15" thickBot="1">
      <c r="X31" s="256">
        <v>2005</v>
      </c>
      <c r="Y31" s="257">
        <v>6303212</v>
      </c>
      <c r="Z31" s="257">
        <v>1047796</v>
      </c>
      <c r="AA31" s="257">
        <v>534503</v>
      </c>
      <c r="AB31" s="257">
        <v>7885511</v>
      </c>
    </row>
    <row r="32" spans="24:28" ht="15" thickBot="1">
      <c r="X32" s="256">
        <v>2006</v>
      </c>
      <c r="Y32" s="257">
        <v>7163043</v>
      </c>
      <c r="Z32" s="257">
        <v>861365</v>
      </c>
      <c r="AA32" s="257">
        <v>424370</v>
      </c>
      <c r="AB32" s="257">
        <v>8448778</v>
      </c>
    </row>
    <row r="33" spans="24:28" ht="15" thickBot="1">
      <c r="X33" s="256">
        <v>2007</v>
      </c>
      <c r="Y33" s="258">
        <v>7038874</v>
      </c>
      <c r="Z33" s="258">
        <v>879062</v>
      </c>
      <c r="AA33" s="258">
        <v>359524</v>
      </c>
      <c r="AB33" s="258">
        <v>8277460</v>
      </c>
    </row>
    <row r="34" spans="24:28" ht="15" thickBot="1">
      <c r="X34" s="256">
        <v>2008</v>
      </c>
      <c r="Y34" s="258">
        <v>6927908</v>
      </c>
      <c r="Z34" s="258">
        <v>1318511</v>
      </c>
      <c r="AA34" s="258">
        <v>436551</v>
      </c>
      <c r="AB34" s="258">
        <v>8682971</v>
      </c>
    </row>
    <row r="35" spans="24:28" ht="15" thickBot="1">
      <c r="X35" s="256">
        <v>2009</v>
      </c>
      <c r="Y35" s="258">
        <v>8665659</v>
      </c>
      <c r="Z35" s="258">
        <v>1152065</v>
      </c>
      <c r="AA35" s="258">
        <v>275198</v>
      </c>
      <c r="AB35" s="258">
        <v>10092922</v>
      </c>
    </row>
    <row r="36" spans="24:28" ht="15" thickBot="1">
      <c r="X36" s="256">
        <v>2010</v>
      </c>
      <c r="Y36" s="258">
        <v>7445528</v>
      </c>
      <c r="Z36" s="258">
        <v>1271633</v>
      </c>
      <c r="AA36" s="258">
        <v>435221</v>
      </c>
      <c r="AB36" s="258">
        <v>9152383</v>
      </c>
    </row>
    <row r="37" spans="24:28" ht="15" thickBot="1">
      <c r="X37" s="256">
        <v>2011</v>
      </c>
      <c r="Y37" s="258">
        <v>8286392</v>
      </c>
      <c r="Z37" s="258">
        <v>1180010</v>
      </c>
      <c r="AA37" s="258">
        <v>997406</v>
      </c>
      <c r="AB37" s="258">
        <v>10463809</v>
      </c>
    </row>
    <row r="38" spans="24:28" ht="15" thickBot="1">
      <c r="X38" s="256">
        <v>2012</v>
      </c>
      <c r="Y38" s="258">
        <v>10159853</v>
      </c>
      <c r="Z38" s="258">
        <v>1716869</v>
      </c>
      <c r="AA38" s="258">
        <v>676985</v>
      </c>
      <c r="AB38" s="258">
        <v>12553707</v>
      </c>
    </row>
    <row r="39" spans="24:28" ht="15" thickBot="1">
      <c r="X39" s="256">
        <v>2013</v>
      </c>
      <c r="Y39" s="258">
        <v>10746399.59</v>
      </c>
      <c r="Z39" s="258">
        <v>1361019.94</v>
      </c>
      <c r="AA39" s="258">
        <v>713532.72</v>
      </c>
      <c r="AB39" s="258">
        <v>12820952.25</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O27"/>
  <sheetViews>
    <sheetView zoomScalePageLayoutView="0" workbookViewId="0" topLeftCell="A1">
      <selection activeCell="B1" sqref="B1:O1"/>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7.75390625" style="0" bestFit="1" customWidth="1"/>
    <col min="14" max="14" width="7.625" style="0" bestFit="1" customWidth="1"/>
    <col min="15" max="15" width="7.75390625" style="0" bestFit="1" customWidth="1"/>
  </cols>
  <sheetData>
    <row r="1" spans="2:15" ht="15">
      <c r="B1" s="562" t="s">
        <v>337</v>
      </c>
      <c r="C1" s="563"/>
      <c r="D1" s="563"/>
      <c r="E1" s="563"/>
      <c r="F1" s="563"/>
      <c r="G1" s="563"/>
      <c r="H1" s="563"/>
      <c r="I1" s="563"/>
      <c r="J1" s="563"/>
      <c r="K1" s="563"/>
      <c r="L1" s="563"/>
      <c r="M1" s="563"/>
      <c r="N1" s="563"/>
      <c r="O1" s="564"/>
    </row>
    <row r="2" spans="2:15" ht="15" thickBot="1">
      <c r="B2" s="565" t="s">
        <v>202</v>
      </c>
      <c r="C2" s="566"/>
      <c r="D2" s="566"/>
      <c r="E2" s="566"/>
      <c r="F2" s="566"/>
      <c r="G2" s="566"/>
      <c r="H2" s="566"/>
      <c r="I2" s="566"/>
      <c r="J2" s="566"/>
      <c r="K2" s="566"/>
      <c r="L2" s="566"/>
      <c r="M2" s="566"/>
      <c r="N2" s="566"/>
      <c r="O2" s="567"/>
    </row>
    <row r="3" spans="2:15" ht="15">
      <c r="B3" s="276" t="s">
        <v>196</v>
      </c>
      <c r="C3" s="277">
        <v>2002</v>
      </c>
      <c r="D3" s="277">
        <v>2003</v>
      </c>
      <c r="E3" s="277">
        <v>2004</v>
      </c>
      <c r="F3" s="277">
        <v>2005</v>
      </c>
      <c r="G3" s="277">
        <v>2006</v>
      </c>
      <c r="H3" s="277">
        <v>2007</v>
      </c>
      <c r="I3" s="277">
        <v>2008</v>
      </c>
      <c r="J3" s="277">
        <v>2009</v>
      </c>
      <c r="K3" s="277">
        <v>2010</v>
      </c>
      <c r="L3" s="278" t="s">
        <v>267</v>
      </c>
      <c r="M3" s="278" t="s">
        <v>268</v>
      </c>
      <c r="N3" s="278" t="s">
        <v>336</v>
      </c>
      <c r="O3" s="278"/>
    </row>
    <row r="4" spans="2:15" ht="14.25">
      <c r="B4" s="232" t="s">
        <v>197</v>
      </c>
      <c r="C4" s="103">
        <v>108569</v>
      </c>
      <c r="D4" s="103">
        <v>110097</v>
      </c>
      <c r="E4" s="103">
        <v>112056</v>
      </c>
      <c r="F4" s="103">
        <v>114448</v>
      </c>
      <c r="G4" s="103">
        <v>116796</v>
      </c>
      <c r="H4" s="103">
        <v>117558</v>
      </c>
      <c r="I4" s="103">
        <v>119847.61782391006</v>
      </c>
      <c r="J4" s="103">
        <v>121924.23970770568</v>
      </c>
      <c r="K4" s="103">
        <v>122640.83666542824</v>
      </c>
      <c r="L4" s="231">
        <v>125946.23000000001</v>
      </c>
      <c r="M4" s="231">
        <v>125946.23000000001</v>
      </c>
      <c r="N4" s="231">
        <v>128638</v>
      </c>
      <c r="O4" s="231"/>
    </row>
    <row r="5" spans="2:15" ht="14.25">
      <c r="B5" s="232" t="s">
        <v>198</v>
      </c>
      <c r="C5" s="103">
        <v>52366</v>
      </c>
      <c r="D5" s="103">
        <v>52685</v>
      </c>
      <c r="E5" s="103">
        <v>53426</v>
      </c>
      <c r="F5" s="103">
        <v>54646</v>
      </c>
      <c r="G5" s="103">
        <v>54989</v>
      </c>
      <c r="H5" s="103">
        <v>55119</v>
      </c>
      <c r="I5" s="103">
        <v>55119</v>
      </c>
      <c r="J5" s="103">
        <v>55200</v>
      </c>
      <c r="K5" s="103">
        <v>55000</v>
      </c>
      <c r="L5" s="231">
        <v>55000</v>
      </c>
      <c r="M5" s="265">
        <v>15828.419999999998</v>
      </c>
      <c r="N5" s="231">
        <v>55500</v>
      </c>
      <c r="O5" s="406"/>
    </row>
    <row r="6" spans="2:15" ht="14.25">
      <c r="B6" s="232" t="s">
        <v>199</v>
      </c>
      <c r="C6" s="103">
        <v>9791</v>
      </c>
      <c r="D6" s="103">
        <v>9853</v>
      </c>
      <c r="E6" s="103">
        <v>9883</v>
      </c>
      <c r="F6" s="103">
        <v>10002</v>
      </c>
      <c r="G6" s="103">
        <v>10063</v>
      </c>
      <c r="H6" s="103">
        <v>9982</v>
      </c>
      <c r="I6" s="103">
        <v>9982</v>
      </c>
      <c r="J6" s="103">
        <v>10001</v>
      </c>
      <c r="K6" s="103">
        <v>9990</v>
      </c>
      <c r="L6" s="231">
        <v>10000</v>
      </c>
      <c r="M6" s="265">
        <v>7462.63</v>
      </c>
      <c r="N6" s="231">
        <v>9900</v>
      </c>
      <c r="O6" s="406"/>
    </row>
    <row r="7" spans="2:15" ht="14.25">
      <c r="B7" s="262" t="s">
        <v>139</v>
      </c>
      <c r="C7" s="263">
        <f aca="true" t="shared" si="0" ref="C7:N7">C4+C5+C6</f>
        <v>170726</v>
      </c>
      <c r="D7" s="263">
        <f t="shared" si="0"/>
        <v>172635</v>
      </c>
      <c r="E7" s="263">
        <f t="shared" si="0"/>
        <v>175365</v>
      </c>
      <c r="F7" s="263">
        <f t="shared" si="0"/>
        <v>179096</v>
      </c>
      <c r="G7" s="263">
        <f t="shared" si="0"/>
        <v>181848</v>
      </c>
      <c r="H7" s="263">
        <f t="shared" si="0"/>
        <v>182659</v>
      </c>
      <c r="I7" s="263">
        <f t="shared" si="0"/>
        <v>184948.61782391006</v>
      </c>
      <c r="J7" s="263">
        <f t="shared" si="0"/>
        <v>187125.23970770568</v>
      </c>
      <c r="K7" s="263">
        <f t="shared" si="0"/>
        <v>187630.83666542824</v>
      </c>
      <c r="L7" s="264">
        <f t="shared" si="0"/>
        <v>190946.23</v>
      </c>
      <c r="M7" s="266">
        <f t="shared" si="0"/>
        <v>149237.28000000003</v>
      </c>
      <c r="N7" s="264">
        <f t="shared" si="0"/>
        <v>194038</v>
      </c>
      <c r="O7" s="407"/>
    </row>
    <row r="8" spans="2:13" ht="14.25">
      <c r="B8" s="578" t="s">
        <v>323</v>
      </c>
      <c r="C8" s="579"/>
      <c r="D8" s="579"/>
      <c r="E8" s="579"/>
      <c r="F8" s="579"/>
      <c r="G8" s="579"/>
      <c r="H8" s="579"/>
      <c r="I8" s="579"/>
      <c r="J8" s="579"/>
      <c r="K8" s="579"/>
      <c r="L8" s="579"/>
      <c r="M8" s="580"/>
    </row>
    <row r="9" spans="2:15" ht="28.5" customHeight="1">
      <c r="B9" s="568" t="s">
        <v>316</v>
      </c>
      <c r="C9" s="569"/>
      <c r="D9" s="569"/>
      <c r="E9" s="569"/>
      <c r="F9" s="569"/>
      <c r="G9" s="569"/>
      <c r="H9" s="569"/>
      <c r="I9" s="569"/>
      <c r="J9" s="569"/>
      <c r="K9" s="569"/>
      <c r="L9" s="569"/>
      <c r="M9" s="569"/>
      <c r="N9" s="569"/>
      <c r="O9" s="570"/>
    </row>
    <row r="10" spans="2:15" ht="45" customHeight="1">
      <c r="B10" s="568" t="s">
        <v>344</v>
      </c>
      <c r="C10" s="569"/>
      <c r="D10" s="569"/>
      <c r="E10" s="569"/>
      <c r="F10" s="569"/>
      <c r="G10" s="569"/>
      <c r="H10" s="569"/>
      <c r="I10" s="569"/>
      <c r="J10" s="569"/>
      <c r="K10" s="569"/>
      <c r="L10" s="569"/>
      <c r="M10" s="569"/>
      <c r="N10" s="569"/>
      <c r="O10" s="570"/>
    </row>
    <row r="11" spans="2:15" ht="44.25" customHeight="1">
      <c r="B11" s="568" t="s">
        <v>345</v>
      </c>
      <c r="C11" s="569"/>
      <c r="D11" s="569"/>
      <c r="E11" s="569"/>
      <c r="F11" s="569"/>
      <c r="G11" s="569"/>
      <c r="H11" s="569"/>
      <c r="I11" s="569"/>
      <c r="J11" s="569"/>
      <c r="K11" s="569"/>
      <c r="L11" s="569"/>
      <c r="M11" s="569"/>
      <c r="N11" s="569"/>
      <c r="O11" s="570"/>
    </row>
    <row r="12" spans="8:12" ht="14.25">
      <c r="H12" s="230"/>
      <c r="I12" s="230"/>
      <c r="J12" s="230"/>
      <c r="K12" s="230"/>
      <c r="L12" s="230"/>
    </row>
    <row r="14" spans="5:12" ht="28.5" customHeight="1">
      <c r="E14" s="561" t="s">
        <v>328</v>
      </c>
      <c r="F14" s="561"/>
      <c r="G14" s="561"/>
      <c r="H14" s="561"/>
      <c r="I14" s="561"/>
      <c r="J14" s="561"/>
      <c r="K14" s="561"/>
      <c r="L14" s="561"/>
    </row>
    <row r="15" spans="5:12" ht="27.75" customHeight="1">
      <c r="E15" s="574" t="s">
        <v>200</v>
      </c>
      <c r="F15" s="575"/>
      <c r="G15" s="581" t="s">
        <v>338</v>
      </c>
      <c r="H15" s="582"/>
      <c r="I15" s="583"/>
      <c r="J15" s="581" t="s">
        <v>339</v>
      </c>
      <c r="K15" s="582"/>
      <c r="L15" s="583"/>
    </row>
    <row r="16" spans="5:12" ht="14.25">
      <c r="E16" s="576"/>
      <c r="F16" s="577"/>
      <c r="G16" s="448" t="s">
        <v>125</v>
      </c>
      <c r="H16" s="448" t="s">
        <v>124</v>
      </c>
      <c r="I16" s="449" t="s">
        <v>139</v>
      </c>
      <c r="J16" s="448" t="s">
        <v>125</v>
      </c>
      <c r="K16" s="448" t="s">
        <v>124</v>
      </c>
      <c r="L16" s="449" t="s">
        <v>139</v>
      </c>
    </row>
    <row r="17" spans="5:12" ht="14.25">
      <c r="E17" s="438" t="s">
        <v>168</v>
      </c>
      <c r="F17" s="439"/>
      <c r="G17" s="440">
        <v>96.26</v>
      </c>
      <c r="H17" s="440">
        <v>6.92</v>
      </c>
      <c r="I17" s="440">
        <f aca="true" t="shared" si="1" ref="I17:I26">SUM(G17:H17)</f>
        <v>103.18</v>
      </c>
      <c r="J17" s="440">
        <v>97.08</v>
      </c>
      <c r="K17" s="440">
        <v>7.1</v>
      </c>
      <c r="L17" s="440">
        <f aca="true" t="shared" si="2" ref="L17:L25">SUM(J17:K17)</f>
        <v>104.17999999999999</v>
      </c>
    </row>
    <row r="18" spans="5:12" ht="14.25">
      <c r="E18" s="438" t="s">
        <v>169</v>
      </c>
      <c r="F18" s="439"/>
      <c r="G18" s="440">
        <v>1791.13</v>
      </c>
      <c r="H18" s="440">
        <v>1669.67</v>
      </c>
      <c r="I18" s="440">
        <f t="shared" si="1"/>
        <v>3460.8</v>
      </c>
      <c r="J18" s="440">
        <v>1812.86</v>
      </c>
      <c r="K18" s="440">
        <v>1698.8</v>
      </c>
      <c r="L18" s="440">
        <f t="shared" si="2"/>
        <v>3511.66</v>
      </c>
    </row>
    <row r="19" spans="5:12" ht="14.25">
      <c r="E19" s="438" t="s">
        <v>170</v>
      </c>
      <c r="F19" s="439"/>
      <c r="G19" s="440">
        <v>6364.4</v>
      </c>
      <c r="H19" s="440">
        <v>3245.71</v>
      </c>
      <c r="I19" s="440">
        <f t="shared" si="1"/>
        <v>9610.11</v>
      </c>
      <c r="J19" s="440">
        <v>5962.16</v>
      </c>
      <c r="K19" s="440">
        <v>3504.59</v>
      </c>
      <c r="L19" s="440">
        <f t="shared" si="2"/>
        <v>9466.75</v>
      </c>
    </row>
    <row r="20" spans="5:12" s="67" customFormat="1" ht="14.25">
      <c r="E20" s="438" t="s">
        <v>171</v>
      </c>
      <c r="F20" s="439"/>
      <c r="G20" s="440">
        <v>1770.6</v>
      </c>
      <c r="H20" s="440">
        <v>10908.7</v>
      </c>
      <c r="I20" s="440">
        <v>12679.3</v>
      </c>
      <c r="J20" s="440">
        <v>1749.26</v>
      </c>
      <c r="K20" s="440">
        <v>11221.87</v>
      </c>
      <c r="L20" s="440">
        <v>12679.3</v>
      </c>
    </row>
    <row r="21" spans="5:12" ht="14.25">
      <c r="E21" s="438" t="s">
        <v>310</v>
      </c>
      <c r="F21" s="439"/>
      <c r="G21" s="440">
        <v>5772.71</v>
      </c>
      <c r="H21" s="440">
        <v>35449.98</v>
      </c>
      <c r="I21" s="440">
        <f t="shared" si="1"/>
        <v>41222.69</v>
      </c>
      <c r="J21" s="440">
        <v>5941.76</v>
      </c>
      <c r="K21" s="440">
        <v>36250.95</v>
      </c>
      <c r="L21" s="440">
        <f t="shared" si="2"/>
        <v>42192.71</v>
      </c>
    </row>
    <row r="22" spans="5:12" ht="14.25">
      <c r="E22" s="438" t="s">
        <v>311</v>
      </c>
      <c r="F22" s="439"/>
      <c r="G22" s="440">
        <v>13799.57</v>
      </c>
      <c r="H22" s="440">
        <v>36540.74</v>
      </c>
      <c r="I22" s="440">
        <f t="shared" si="1"/>
        <v>50340.31</v>
      </c>
      <c r="J22" s="440">
        <v>13868.34</v>
      </c>
      <c r="K22" s="440">
        <v>37744.93</v>
      </c>
      <c r="L22" s="440">
        <f t="shared" si="2"/>
        <v>51613.270000000004</v>
      </c>
    </row>
    <row r="23" spans="5:12" ht="14.25">
      <c r="E23" s="438" t="s">
        <v>312</v>
      </c>
      <c r="F23" s="439"/>
      <c r="G23" s="440">
        <v>4046.29</v>
      </c>
      <c r="H23" s="440">
        <v>4461.26</v>
      </c>
      <c r="I23" s="440">
        <f t="shared" si="1"/>
        <v>8507.55</v>
      </c>
      <c r="J23" s="440">
        <v>4096.33</v>
      </c>
      <c r="K23" s="440">
        <v>4657.54</v>
      </c>
      <c r="L23" s="440">
        <f t="shared" si="2"/>
        <v>8753.869999999999</v>
      </c>
    </row>
    <row r="24" spans="5:12" ht="14.25">
      <c r="E24" s="438" t="s">
        <v>313</v>
      </c>
      <c r="F24" s="439"/>
      <c r="G24" s="440">
        <v>10.58</v>
      </c>
      <c r="H24" s="440">
        <v>5.72</v>
      </c>
      <c r="I24" s="440">
        <f t="shared" si="1"/>
        <v>16.3</v>
      </c>
      <c r="J24" s="440">
        <v>12.08</v>
      </c>
      <c r="K24" s="440">
        <v>5.72</v>
      </c>
      <c r="L24" s="440">
        <f t="shared" si="2"/>
        <v>17.8</v>
      </c>
    </row>
    <row r="25" spans="5:12" ht="14.25">
      <c r="E25" s="438" t="s">
        <v>314</v>
      </c>
      <c r="F25" s="439"/>
      <c r="G25" s="440">
        <v>4</v>
      </c>
      <c r="H25" s="440">
        <v>2</v>
      </c>
      <c r="I25" s="440">
        <f t="shared" si="1"/>
        <v>6</v>
      </c>
      <c r="J25" s="440">
        <v>4.2</v>
      </c>
      <c r="K25" s="440">
        <v>2.3</v>
      </c>
      <c r="L25" s="440">
        <f t="shared" si="2"/>
        <v>6.5</v>
      </c>
    </row>
    <row r="26" spans="5:12" ht="15">
      <c r="E26" s="441" t="s">
        <v>315</v>
      </c>
      <c r="F26" s="442"/>
      <c r="G26" s="443">
        <f>SUM(G17:G25)</f>
        <v>33655.54</v>
      </c>
      <c r="H26" s="443">
        <f>SUM(H17:H25)</f>
        <v>92290.7</v>
      </c>
      <c r="I26" s="443">
        <f t="shared" si="1"/>
        <v>125946.23999999999</v>
      </c>
      <c r="J26" s="443">
        <f>SUM(J17:J25)</f>
        <v>33544.07</v>
      </c>
      <c r="K26" s="443">
        <f>SUM(K17:K25)</f>
        <v>95093.79999999999</v>
      </c>
      <c r="L26" s="443">
        <f>SUM(J26:K26)</f>
        <v>128637.87</v>
      </c>
    </row>
    <row r="27" spans="5:12" ht="14.25">
      <c r="E27" s="571" t="s">
        <v>451</v>
      </c>
      <c r="F27" s="572"/>
      <c r="G27" s="572"/>
      <c r="H27" s="572"/>
      <c r="I27" s="572"/>
      <c r="J27" s="572"/>
      <c r="K27" s="572"/>
      <c r="L27" s="573"/>
    </row>
    <row r="35" ht="14.25" customHeight="1"/>
    <row r="36" ht="14.25" customHeight="1"/>
  </sheetData>
  <sheetProtection/>
  <mergeCells count="11">
    <mergeCell ref="E27:L27"/>
    <mergeCell ref="E15:F16"/>
    <mergeCell ref="B8:M8"/>
    <mergeCell ref="G15:I15"/>
    <mergeCell ref="J15:L15"/>
    <mergeCell ref="E14:L14"/>
    <mergeCell ref="B1:O1"/>
    <mergeCell ref="B2:O2"/>
    <mergeCell ref="B9:O9"/>
    <mergeCell ref="B10:O10"/>
    <mergeCell ref="B11:O11"/>
  </mergeCells>
  <printOptions/>
  <pageMargins left="0.7086614173228347" right="0.7086614173228347" top="0.7480314960629921" bottom="0.7480314960629921" header="0.31496062992125984" footer="0.31496062992125984"/>
  <pageSetup fitToHeight="1" fitToWidth="1" orientation="landscape" scale="81" r:id="rId1"/>
  <headerFooter>
    <oddFooter>&amp;C21</oddFooter>
  </headerFooter>
  <ignoredErrors>
    <ignoredError sqref="I2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zoomScalePageLayoutView="0" workbookViewId="0" topLeftCell="A1">
      <selection activeCell="A1" sqref="A1:G1"/>
    </sheetView>
  </sheetViews>
  <sheetFormatPr defaultColWidth="11.00390625" defaultRowHeight="14.25"/>
  <cols>
    <col min="2" max="2" width="12.875" style="0" customWidth="1"/>
    <col min="6" max="6" width="16.125" style="0" customWidth="1"/>
  </cols>
  <sheetData>
    <row r="1" spans="1:7" s="25" customFormat="1" ht="15">
      <c r="A1" s="463" t="s">
        <v>83</v>
      </c>
      <c r="B1" s="463"/>
      <c r="C1" s="463"/>
      <c r="D1" s="463"/>
      <c r="E1" s="463"/>
      <c r="F1" s="463"/>
      <c r="G1" s="463"/>
    </row>
    <row r="2" spans="1:7" s="25" customFormat="1" ht="9.75" customHeight="1">
      <c r="A2" s="37"/>
      <c r="B2" s="37"/>
      <c r="C2" s="37"/>
      <c r="D2" s="37"/>
      <c r="E2" s="37"/>
      <c r="F2" s="37"/>
      <c r="G2" s="37"/>
    </row>
    <row r="3" spans="1:8" s="25" customFormat="1" ht="15">
      <c r="A3" s="38" t="s">
        <v>282</v>
      </c>
      <c r="B3" s="39" t="s">
        <v>84</v>
      </c>
      <c r="C3" s="39"/>
      <c r="D3" s="39"/>
      <c r="E3" s="39"/>
      <c r="F3" s="39"/>
      <c r="G3" s="40" t="s">
        <v>85</v>
      </c>
      <c r="H3" s="41"/>
    </row>
    <row r="4" spans="1:7" s="25" customFormat="1" ht="9.75" customHeight="1">
      <c r="A4" s="42"/>
      <c r="B4" s="42"/>
      <c r="C4" s="42"/>
      <c r="D4" s="42"/>
      <c r="E4" s="42"/>
      <c r="F4" s="42"/>
      <c r="G4" s="43"/>
    </row>
    <row r="5" spans="2:7" s="25" customFormat="1" ht="15">
      <c r="B5" s="464" t="s">
        <v>101</v>
      </c>
      <c r="C5" s="464"/>
      <c r="D5" s="464"/>
      <c r="E5" s="464"/>
      <c r="F5" s="464"/>
      <c r="G5" s="45">
        <v>4</v>
      </c>
    </row>
    <row r="6" spans="1:7" s="25" customFormat="1" ht="15">
      <c r="A6" s="44" t="s">
        <v>86</v>
      </c>
      <c r="B6" s="464" t="s">
        <v>102</v>
      </c>
      <c r="C6" s="464"/>
      <c r="D6" s="464"/>
      <c r="E6" s="464"/>
      <c r="F6" s="464"/>
      <c r="G6" s="45">
        <v>5</v>
      </c>
    </row>
    <row r="7" spans="1:7" s="25" customFormat="1" ht="15">
      <c r="A7" s="44" t="s">
        <v>87</v>
      </c>
      <c r="B7" s="65" t="s">
        <v>262</v>
      </c>
      <c r="C7" s="65"/>
      <c r="D7" s="65"/>
      <c r="E7" s="65"/>
      <c r="F7" s="65"/>
      <c r="G7" s="45">
        <v>6</v>
      </c>
    </row>
    <row r="8" spans="1:7" s="25" customFormat="1" ht="15">
      <c r="A8" s="44" t="s">
        <v>88</v>
      </c>
      <c r="B8" s="464" t="s">
        <v>103</v>
      </c>
      <c r="C8" s="464"/>
      <c r="D8" s="464"/>
      <c r="E8" s="464"/>
      <c r="F8" s="464"/>
      <c r="G8" s="45">
        <v>7</v>
      </c>
    </row>
    <row r="9" spans="1:7" s="25" customFormat="1" ht="15">
      <c r="A9" s="44" t="s">
        <v>89</v>
      </c>
      <c r="B9" s="464" t="s">
        <v>121</v>
      </c>
      <c r="C9" s="464"/>
      <c r="D9" s="464"/>
      <c r="E9" s="464"/>
      <c r="F9" s="464"/>
      <c r="G9" s="45">
        <v>11</v>
      </c>
    </row>
    <row r="10" spans="1:7" s="25" customFormat="1" ht="15">
      <c r="A10" s="44" t="s">
        <v>90</v>
      </c>
      <c r="B10" s="464" t="s">
        <v>158</v>
      </c>
      <c r="C10" s="464"/>
      <c r="D10" s="464"/>
      <c r="E10" s="464"/>
      <c r="F10" s="464"/>
      <c r="G10" s="45">
        <v>12</v>
      </c>
    </row>
    <row r="11" spans="1:7" s="25" customFormat="1" ht="15">
      <c r="A11" s="44" t="s">
        <v>91</v>
      </c>
      <c r="B11" s="464" t="s">
        <v>159</v>
      </c>
      <c r="C11" s="464"/>
      <c r="D11" s="464"/>
      <c r="E11" s="464"/>
      <c r="F11" s="464"/>
      <c r="G11" s="45">
        <v>12</v>
      </c>
    </row>
    <row r="12" spans="1:7" s="25" customFormat="1" ht="15">
      <c r="A12" s="44" t="s">
        <v>92</v>
      </c>
      <c r="B12" s="464" t="s">
        <v>160</v>
      </c>
      <c r="C12" s="464"/>
      <c r="D12" s="464"/>
      <c r="E12" s="464"/>
      <c r="F12" s="464"/>
      <c r="G12" s="45">
        <v>12</v>
      </c>
    </row>
    <row r="13" spans="1:7" s="25" customFormat="1" ht="15">
      <c r="A13" s="44" t="s">
        <v>93</v>
      </c>
      <c r="B13" s="464" t="s">
        <v>161</v>
      </c>
      <c r="C13" s="464"/>
      <c r="D13" s="464"/>
      <c r="E13" s="464"/>
      <c r="F13" s="464"/>
      <c r="G13" s="45">
        <v>12</v>
      </c>
    </row>
    <row r="14" spans="1:7" s="25" customFormat="1" ht="15">
      <c r="A14" s="44" t="s">
        <v>94</v>
      </c>
      <c r="B14" s="464" t="s">
        <v>122</v>
      </c>
      <c r="C14" s="464"/>
      <c r="D14" s="464"/>
      <c r="E14" s="464"/>
      <c r="F14" s="464"/>
      <c r="G14" s="45">
        <v>14</v>
      </c>
    </row>
    <row r="15" spans="1:22" s="25" customFormat="1" ht="15">
      <c r="A15" s="44" t="s">
        <v>95</v>
      </c>
      <c r="B15" s="464" t="s">
        <v>178</v>
      </c>
      <c r="C15" s="464"/>
      <c r="D15" s="464"/>
      <c r="E15" s="464"/>
      <c r="F15" s="464"/>
      <c r="G15" s="45">
        <v>14</v>
      </c>
      <c r="I15" s="62"/>
      <c r="J15" s="62"/>
      <c r="K15" s="62"/>
      <c r="L15" s="62"/>
      <c r="M15" s="62"/>
      <c r="N15" s="62"/>
      <c r="O15" s="62"/>
      <c r="P15" s="62"/>
      <c r="Q15" s="62"/>
      <c r="R15" s="62"/>
      <c r="S15" s="62"/>
      <c r="T15" s="62"/>
      <c r="U15" s="62"/>
      <c r="V15" s="62"/>
    </row>
    <row r="16" spans="1:22" s="25" customFormat="1" ht="15">
      <c r="A16" s="44" t="s">
        <v>221</v>
      </c>
      <c r="B16" s="65" t="s">
        <v>306</v>
      </c>
      <c r="C16" s="65"/>
      <c r="D16" s="65"/>
      <c r="E16" s="65"/>
      <c r="F16" s="65"/>
      <c r="G16" s="45">
        <v>15</v>
      </c>
      <c r="I16" s="121"/>
      <c r="J16" s="121"/>
      <c r="K16" s="121"/>
      <c r="L16" s="121"/>
      <c r="M16" s="121"/>
      <c r="N16" s="121"/>
      <c r="O16" s="121"/>
      <c r="P16" s="121"/>
      <c r="Q16" s="121"/>
      <c r="R16" s="121"/>
      <c r="S16" s="121"/>
      <c r="T16" s="121"/>
      <c r="U16" s="121"/>
      <c r="V16" s="121"/>
    </row>
    <row r="17" spans="1:22" s="25" customFormat="1" ht="15">
      <c r="A17" s="44" t="s">
        <v>97</v>
      </c>
      <c r="B17" s="65" t="s">
        <v>179</v>
      </c>
      <c r="C17" s="65"/>
      <c r="D17" s="65"/>
      <c r="E17" s="65"/>
      <c r="F17" s="65"/>
      <c r="G17" s="45">
        <v>16</v>
      </c>
      <c r="I17" s="54"/>
      <c r="J17" s="54"/>
      <c r="K17" s="54"/>
      <c r="L17" s="54"/>
      <c r="M17" s="54"/>
      <c r="N17" s="54"/>
      <c r="O17" s="54"/>
      <c r="P17" s="54"/>
      <c r="Q17" s="54"/>
      <c r="R17" s="54"/>
      <c r="S17" s="54"/>
      <c r="T17" s="54"/>
      <c r="U17" s="54"/>
      <c r="V17" s="54"/>
    </row>
    <row r="18" spans="1:22" s="25" customFormat="1" ht="15">
      <c r="A18" s="44" t="s">
        <v>98</v>
      </c>
      <c r="B18" s="65" t="s">
        <v>180</v>
      </c>
      <c r="C18" s="65"/>
      <c r="D18" s="65"/>
      <c r="E18" s="65"/>
      <c r="F18" s="65"/>
      <c r="G18" s="45">
        <v>16</v>
      </c>
      <c r="I18" s="54"/>
      <c r="J18" s="54"/>
      <c r="K18" s="54"/>
      <c r="L18" s="54"/>
      <c r="M18" s="54"/>
      <c r="N18" s="54"/>
      <c r="O18" s="54"/>
      <c r="P18" s="54"/>
      <c r="Q18" s="54"/>
      <c r="R18" s="54"/>
      <c r="S18" s="54"/>
      <c r="T18" s="54"/>
      <c r="U18" s="54"/>
      <c r="V18" s="54"/>
    </row>
    <row r="19" spans="1:22" s="25" customFormat="1" ht="15">
      <c r="A19" s="44" t="s">
        <v>99</v>
      </c>
      <c r="B19" s="464" t="s">
        <v>126</v>
      </c>
      <c r="C19" s="464"/>
      <c r="D19" s="464"/>
      <c r="E19" s="464"/>
      <c r="F19" s="464"/>
      <c r="G19" s="45">
        <v>17</v>
      </c>
      <c r="I19" s="139"/>
      <c r="J19" s="139"/>
      <c r="K19" s="139"/>
      <c r="L19" s="139"/>
      <c r="M19" s="139"/>
      <c r="N19" s="139"/>
      <c r="O19" s="139"/>
      <c r="P19" s="139"/>
      <c r="Q19" s="139"/>
      <c r="R19" s="139"/>
      <c r="S19" s="139"/>
      <c r="T19" s="139"/>
      <c r="U19" s="139"/>
      <c r="V19" s="54"/>
    </row>
    <row r="20" spans="1:7" s="25" customFormat="1" ht="15">
      <c r="A20" s="44" t="s">
        <v>190</v>
      </c>
      <c r="B20" s="65" t="s">
        <v>322</v>
      </c>
      <c r="C20" s="65"/>
      <c r="D20" s="65"/>
      <c r="E20" s="65"/>
      <c r="F20" s="65"/>
      <c r="G20" s="45">
        <v>18</v>
      </c>
    </row>
    <row r="21" spans="1:7" s="25" customFormat="1" ht="15">
      <c r="A21" s="44" t="s">
        <v>189</v>
      </c>
      <c r="B21" s="65" t="s">
        <v>321</v>
      </c>
      <c r="C21" s="65"/>
      <c r="D21" s="65"/>
      <c r="E21" s="65"/>
      <c r="F21" s="65"/>
      <c r="G21" s="45">
        <v>20</v>
      </c>
    </row>
    <row r="22" spans="1:7" s="25" customFormat="1" ht="15">
      <c r="A22" s="44" t="s">
        <v>278</v>
      </c>
      <c r="B22" s="65" t="s">
        <v>280</v>
      </c>
      <c r="C22" s="65"/>
      <c r="D22" s="65"/>
      <c r="E22" s="65"/>
      <c r="F22" s="65"/>
      <c r="G22" s="45">
        <v>20</v>
      </c>
    </row>
    <row r="23" spans="1:7" s="25" customFormat="1" ht="15">
      <c r="A23" s="44" t="s">
        <v>279</v>
      </c>
      <c r="B23" s="65" t="s">
        <v>317</v>
      </c>
      <c r="C23" s="65"/>
      <c r="D23" s="65"/>
      <c r="E23" s="65"/>
      <c r="F23" s="65"/>
      <c r="G23" s="45">
        <v>21</v>
      </c>
    </row>
    <row r="24" spans="1:7" s="25" customFormat="1" ht="9.75" customHeight="1">
      <c r="A24" s="46"/>
      <c r="B24" s="37"/>
      <c r="C24" s="37"/>
      <c r="D24" s="37"/>
      <c r="E24" s="37"/>
      <c r="F24" s="37"/>
      <c r="G24" s="47"/>
    </row>
    <row r="25" spans="1:7" s="25" customFormat="1" ht="15">
      <c r="A25" s="38" t="s">
        <v>283</v>
      </c>
      <c r="B25" s="39" t="s">
        <v>84</v>
      </c>
      <c r="C25" s="39"/>
      <c r="D25" s="39"/>
      <c r="E25" s="39"/>
      <c r="F25" s="39"/>
      <c r="G25" s="40" t="s">
        <v>85</v>
      </c>
    </row>
    <row r="26" spans="1:7" s="25" customFormat="1" ht="9.75" customHeight="1">
      <c r="A26" s="48"/>
      <c r="B26" s="37"/>
      <c r="C26" s="37"/>
      <c r="D26" s="37"/>
      <c r="E26" s="37"/>
      <c r="F26" s="37"/>
      <c r="G26" s="45"/>
    </row>
    <row r="27" spans="1:7" s="25" customFormat="1" ht="15">
      <c r="A27" s="44" t="s">
        <v>86</v>
      </c>
      <c r="B27" s="464" t="s">
        <v>181</v>
      </c>
      <c r="C27" s="464"/>
      <c r="D27" s="464"/>
      <c r="E27" s="464"/>
      <c r="F27" s="464"/>
      <c r="G27" s="45">
        <v>8</v>
      </c>
    </row>
    <row r="28" spans="1:7" s="25" customFormat="1" ht="15">
      <c r="A28" s="44" t="s">
        <v>87</v>
      </c>
      <c r="B28" s="464" t="s">
        <v>182</v>
      </c>
      <c r="C28" s="464"/>
      <c r="D28" s="464"/>
      <c r="E28" s="464"/>
      <c r="F28" s="464"/>
      <c r="G28" s="45">
        <v>8</v>
      </c>
    </row>
    <row r="29" spans="1:7" s="25" customFormat="1" ht="15">
      <c r="A29" s="44" t="s">
        <v>88</v>
      </c>
      <c r="B29" s="464" t="s">
        <v>115</v>
      </c>
      <c r="C29" s="464"/>
      <c r="D29" s="464"/>
      <c r="E29" s="464"/>
      <c r="F29" s="464"/>
      <c r="G29" s="45">
        <v>8</v>
      </c>
    </row>
    <row r="30" spans="1:7" s="25" customFormat="1" ht="15">
      <c r="A30" s="44" t="s">
        <v>89</v>
      </c>
      <c r="B30" s="464" t="s">
        <v>112</v>
      </c>
      <c r="C30" s="464"/>
      <c r="D30" s="464"/>
      <c r="E30" s="464"/>
      <c r="F30" s="464"/>
      <c r="G30" s="45">
        <v>8</v>
      </c>
    </row>
    <row r="31" spans="1:7" s="25" customFormat="1" ht="15">
      <c r="A31" s="44" t="s">
        <v>90</v>
      </c>
      <c r="B31" s="464" t="s">
        <v>113</v>
      </c>
      <c r="C31" s="464"/>
      <c r="D31" s="464"/>
      <c r="E31" s="464"/>
      <c r="F31" s="464"/>
      <c r="G31" s="45">
        <v>9</v>
      </c>
    </row>
    <row r="32" spans="1:7" s="25" customFormat="1" ht="15">
      <c r="A32" s="44" t="s">
        <v>91</v>
      </c>
      <c r="B32" s="464" t="s">
        <v>114</v>
      </c>
      <c r="C32" s="464"/>
      <c r="D32" s="464"/>
      <c r="E32" s="464"/>
      <c r="F32" s="464"/>
      <c r="G32" s="45">
        <v>9</v>
      </c>
    </row>
    <row r="33" spans="1:7" s="25" customFormat="1" ht="15">
      <c r="A33" s="44" t="s">
        <v>92</v>
      </c>
      <c r="B33" s="464" t="s">
        <v>119</v>
      </c>
      <c r="C33" s="464"/>
      <c r="D33" s="464"/>
      <c r="E33" s="464"/>
      <c r="F33" s="464"/>
      <c r="G33" s="45">
        <v>9</v>
      </c>
    </row>
    <row r="34" spans="1:7" s="25" customFormat="1" ht="15">
      <c r="A34" s="44" t="s">
        <v>93</v>
      </c>
      <c r="B34" s="464" t="s">
        <v>116</v>
      </c>
      <c r="C34" s="464"/>
      <c r="D34" s="464"/>
      <c r="E34" s="464"/>
      <c r="F34" s="464"/>
      <c r="G34" s="45">
        <v>9</v>
      </c>
    </row>
    <row r="35" spans="1:7" s="25" customFormat="1" ht="15">
      <c r="A35" s="44" t="s">
        <v>94</v>
      </c>
      <c r="B35" s="464" t="s">
        <v>117</v>
      </c>
      <c r="C35" s="464"/>
      <c r="D35" s="464"/>
      <c r="E35" s="464"/>
      <c r="F35" s="464"/>
      <c r="G35" s="45">
        <v>10</v>
      </c>
    </row>
    <row r="36" spans="1:7" s="25" customFormat="1" ht="15">
      <c r="A36" s="44" t="s">
        <v>95</v>
      </c>
      <c r="B36" s="464" t="s">
        <v>118</v>
      </c>
      <c r="C36" s="464"/>
      <c r="D36" s="464"/>
      <c r="E36" s="464"/>
      <c r="F36" s="464"/>
      <c r="G36" s="45">
        <v>10</v>
      </c>
    </row>
    <row r="37" spans="1:7" s="25" customFormat="1" ht="15">
      <c r="A37" s="44" t="s">
        <v>96</v>
      </c>
      <c r="B37" s="464" t="s">
        <v>120</v>
      </c>
      <c r="C37" s="464"/>
      <c r="D37" s="464"/>
      <c r="E37" s="464"/>
      <c r="F37" s="464"/>
      <c r="G37" s="45">
        <v>10</v>
      </c>
    </row>
    <row r="38" spans="1:7" s="25" customFormat="1" ht="15">
      <c r="A38" s="44" t="s">
        <v>97</v>
      </c>
      <c r="B38" s="464" t="s">
        <v>128</v>
      </c>
      <c r="C38" s="464"/>
      <c r="D38" s="464"/>
      <c r="E38" s="464"/>
      <c r="F38" s="464"/>
      <c r="G38" s="45">
        <v>10</v>
      </c>
    </row>
    <row r="39" spans="1:7" s="25" customFormat="1" ht="15">
      <c r="A39" s="44" t="s">
        <v>98</v>
      </c>
      <c r="B39" s="464" t="s">
        <v>162</v>
      </c>
      <c r="C39" s="464"/>
      <c r="D39" s="464"/>
      <c r="E39" s="464"/>
      <c r="F39" s="464"/>
      <c r="G39" s="45">
        <v>13</v>
      </c>
    </row>
    <row r="40" spans="1:7" s="25" customFormat="1" ht="15">
      <c r="A40" s="44" t="s">
        <v>99</v>
      </c>
      <c r="B40" s="464" t="s">
        <v>163</v>
      </c>
      <c r="C40" s="464"/>
      <c r="D40" s="464"/>
      <c r="E40" s="464"/>
      <c r="F40" s="464"/>
      <c r="G40" s="45">
        <v>13</v>
      </c>
    </row>
    <row r="41" spans="1:7" s="25" customFormat="1" ht="15">
      <c r="A41" s="44" t="s">
        <v>190</v>
      </c>
      <c r="B41" s="65" t="s">
        <v>320</v>
      </c>
      <c r="C41" s="65"/>
      <c r="D41" s="65"/>
      <c r="E41" s="65"/>
      <c r="F41" s="65"/>
      <c r="G41" s="45">
        <v>19</v>
      </c>
    </row>
    <row r="42" spans="1:9" s="25" customFormat="1" ht="15">
      <c r="A42" s="44" t="s">
        <v>189</v>
      </c>
      <c r="B42" s="65" t="s">
        <v>191</v>
      </c>
      <c r="C42" s="65"/>
      <c r="D42" s="65"/>
      <c r="E42" s="65"/>
      <c r="F42" s="65"/>
      <c r="G42" s="45">
        <v>19</v>
      </c>
      <c r="I42" s="140"/>
    </row>
    <row r="43" spans="1:9" s="25" customFormat="1" ht="15">
      <c r="A43" s="44" t="s">
        <v>278</v>
      </c>
      <c r="B43" s="65" t="s">
        <v>281</v>
      </c>
      <c r="C43" s="65"/>
      <c r="D43" s="65"/>
      <c r="E43" s="65"/>
      <c r="F43" s="65"/>
      <c r="G43" s="45">
        <v>22</v>
      </c>
      <c r="I43" s="140"/>
    </row>
    <row r="44" spans="1:9" s="25" customFormat="1" ht="15">
      <c r="A44" s="49"/>
      <c r="B44" s="49"/>
      <c r="C44" s="50"/>
      <c r="D44" s="50"/>
      <c r="E44" s="50"/>
      <c r="F44" s="50"/>
      <c r="G44" s="51"/>
      <c r="I44" s="140"/>
    </row>
    <row r="45" spans="1:7" s="25" customFormat="1" ht="54.75" customHeight="1">
      <c r="A45" s="465" t="s">
        <v>307</v>
      </c>
      <c r="B45" s="465"/>
      <c r="C45" s="465"/>
      <c r="D45" s="465"/>
      <c r="E45" s="465"/>
      <c r="F45" s="465"/>
      <c r="G45" s="465"/>
    </row>
    <row r="47" ht="14.25">
      <c r="A47" s="34" t="s">
        <v>79</v>
      </c>
    </row>
    <row r="48" ht="14.25">
      <c r="A48" s="34" t="s">
        <v>80</v>
      </c>
    </row>
    <row r="49" ht="14.25">
      <c r="A49" s="34" t="s">
        <v>81</v>
      </c>
    </row>
    <row r="50" spans="1:3" ht="15">
      <c r="A50" s="35" t="s">
        <v>82</v>
      </c>
      <c r="B50" s="25"/>
      <c r="C50" s="54"/>
    </row>
    <row r="51" spans="1:3" ht="15">
      <c r="A51" s="25"/>
      <c r="B51" s="25"/>
      <c r="C51" s="54"/>
    </row>
    <row r="52" spans="2:3" ht="15">
      <c r="B52" s="25"/>
      <c r="C52" s="54"/>
    </row>
    <row r="53" spans="2:3" ht="15">
      <c r="B53" s="36"/>
      <c r="C53" s="54"/>
    </row>
    <row r="54" spans="2:3" ht="15">
      <c r="B54" s="25"/>
      <c r="C54" s="25"/>
    </row>
  </sheetData>
  <sheetProtection/>
  <mergeCells count="27">
    <mergeCell ref="B39:F39"/>
    <mergeCell ref="B34:F34"/>
    <mergeCell ref="B38:F38"/>
    <mergeCell ref="B35:F35"/>
    <mergeCell ref="B33:F33"/>
    <mergeCell ref="B36:F36"/>
    <mergeCell ref="B37:F37"/>
    <mergeCell ref="B12:F12"/>
    <mergeCell ref="B13:F13"/>
    <mergeCell ref="B14:F14"/>
    <mergeCell ref="B15:F15"/>
    <mergeCell ref="A45:G45"/>
    <mergeCell ref="B28:F28"/>
    <mergeCell ref="B29:F29"/>
    <mergeCell ref="B30:F30"/>
    <mergeCell ref="B31:F31"/>
    <mergeCell ref="B40:F40"/>
    <mergeCell ref="A1:G1"/>
    <mergeCell ref="B5:F5"/>
    <mergeCell ref="B6:F6"/>
    <mergeCell ref="B32:F32"/>
    <mergeCell ref="B27:F27"/>
    <mergeCell ref="B9:F9"/>
    <mergeCell ref="B10:F10"/>
    <mergeCell ref="B19:F19"/>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5:U25"/>
  <sheetViews>
    <sheetView zoomScalePageLayoutView="0" workbookViewId="0" topLeftCell="A1">
      <selection activeCell="B5" sqref="B5:U5"/>
    </sheetView>
  </sheetViews>
  <sheetFormatPr defaultColWidth="11.00390625" defaultRowHeight="14.25"/>
  <cols>
    <col min="2" max="2" width="15.75390625" style="0" bestFit="1" customWidth="1"/>
    <col min="3" max="8" width="5.75390625" style="0" bestFit="1" customWidth="1"/>
    <col min="9" max="20" width="6.625" style="0" bestFit="1" customWidth="1"/>
    <col min="21" max="21" width="7.625" style="0" customWidth="1"/>
  </cols>
  <sheetData>
    <row r="5" spans="2:21" ht="14.25">
      <c r="B5" s="539" t="s">
        <v>329</v>
      </c>
      <c r="C5" s="541"/>
      <c r="D5" s="541"/>
      <c r="E5" s="541"/>
      <c r="F5" s="541"/>
      <c r="G5" s="541"/>
      <c r="H5" s="541"/>
      <c r="I5" s="541"/>
      <c r="J5" s="541"/>
      <c r="K5" s="541"/>
      <c r="L5" s="541"/>
      <c r="M5" s="541"/>
      <c r="N5" s="541"/>
      <c r="O5" s="541"/>
      <c r="P5" s="541"/>
      <c r="Q5" s="541"/>
      <c r="R5" s="541"/>
      <c r="S5" s="541"/>
      <c r="T5" s="541"/>
      <c r="U5" s="540"/>
    </row>
    <row r="6" spans="2:21" ht="14.25">
      <c r="B6" s="584" t="s">
        <v>297</v>
      </c>
      <c r="C6" s="586" t="s">
        <v>301</v>
      </c>
      <c r="D6" s="587"/>
      <c r="E6" s="587"/>
      <c r="F6" s="587"/>
      <c r="G6" s="587"/>
      <c r="H6" s="587"/>
      <c r="I6" s="587"/>
      <c r="J6" s="587"/>
      <c r="K6" s="587"/>
      <c r="L6" s="587"/>
      <c r="M6" s="587"/>
      <c r="N6" s="587"/>
      <c r="O6" s="587"/>
      <c r="P6" s="587"/>
      <c r="Q6" s="587"/>
      <c r="R6" s="587"/>
      <c r="S6" s="587"/>
      <c r="T6" s="587"/>
      <c r="U6" s="588"/>
    </row>
    <row r="7" spans="2:21" ht="14.25">
      <c r="B7" s="585"/>
      <c r="C7" s="267">
        <v>1994</v>
      </c>
      <c r="D7" s="267">
        <v>1995</v>
      </c>
      <c r="E7" s="267">
        <v>1996</v>
      </c>
      <c r="F7" s="267">
        <v>1997</v>
      </c>
      <c r="G7" s="267">
        <v>1998</v>
      </c>
      <c r="H7" s="267">
        <v>1999</v>
      </c>
      <c r="I7" s="267">
        <v>2000</v>
      </c>
      <c r="J7" s="267">
        <v>2001</v>
      </c>
      <c r="K7" s="267">
        <v>2002</v>
      </c>
      <c r="L7" s="267">
        <v>2003</v>
      </c>
      <c r="M7" s="267">
        <v>2004</v>
      </c>
      <c r="N7" s="267">
        <v>2005</v>
      </c>
      <c r="O7" s="267">
        <v>2006</v>
      </c>
      <c r="P7" s="267">
        <v>2007</v>
      </c>
      <c r="Q7" s="267">
        <v>2008</v>
      </c>
      <c r="R7" s="267">
        <v>2009</v>
      </c>
      <c r="S7" s="267">
        <v>2010</v>
      </c>
      <c r="T7" s="267">
        <v>2011</v>
      </c>
      <c r="U7" s="267">
        <v>2012</v>
      </c>
    </row>
    <row r="8" spans="2:21" ht="14.25">
      <c r="B8" s="269" t="s">
        <v>298</v>
      </c>
      <c r="C8" s="270">
        <v>11112</v>
      </c>
      <c r="D8" s="271">
        <v>12281</v>
      </c>
      <c r="E8" s="270">
        <v>13094</v>
      </c>
      <c r="F8" s="271">
        <v>15995</v>
      </c>
      <c r="G8" s="270">
        <v>21094</v>
      </c>
      <c r="H8" s="271">
        <v>26172</v>
      </c>
      <c r="I8" s="271">
        <v>35967</v>
      </c>
      <c r="J8" s="271">
        <v>38227</v>
      </c>
      <c r="K8" s="271">
        <v>39261</v>
      </c>
      <c r="L8" s="271">
        <v>39731.4</v>
      </c>
      <c r="M8" s="271">
        <v>40085.6</v>
      </c>
      <c r="N8" s="271">
        <v>40440.7</v>
      </c>
      <c r="O8" s="271">
        <v>40788.6</v>
      </c>
      <c r="P8" s="271">
        <v>40765.9</v>
      </c>
      <c r="Q8" s="271">
        <v>38806.27</v>
      </c>
      <c r="R8" s="271">
        <v>40727.95</v>
      </c>
      <c r="S8" s="271">
        <v>38425.67</v>
      </c>
      <c r="T8" s="271">
        <v>40836.95</v>
      </c>
      <c r="U8" s="271">
        <v>41521.93</v>
      </c>
    </row>
    <row r="9" spans="2:21" ht="14.25">
      <c r="B9" s="272" t="s">
        <v>66</v>
      </c>
      <c r="C9" s="270">
        <v>2353</v>
      </c>
      <c r="D9" s="273">
        <v>2704</v>
      </c>
      <c r="E9" s="270">
        <v>3234</v>
      </c>
      <c r="F9" s="273">
        <v>5411</v>
      </c>
      <c r="G9" s="270">
        <v>8414</v>
      </c>
      <c r="H9" s="273">
        <v>10261</v>
      </c>
      <c r="I9" s="273">
        <v>12824</v>
      </c>
      <c r="J9" s="273">
        <v>12887</v>
      </c>
      <c r="K9" s="273">
        <v>12768</v>
      </c>
      <c r="L9" s="273">
        <v>12878.8</v>
      </c>
      <c r="M9" s="273">
        <v>12941.5</v>
      </c>
      <c r="N9" s="273">
        <v>13141.8</v>
      </c>
      <c r="O9" s="273">
        <v>13367.7</v>
      </c>
      <c r="P9" s="273">
        <v>13283</v>
      </c>
      <c r="Q9" s="273">
        <v>9656.2</v>
      </c>
      <c r="R9" s="273">
        <v>10040.5</v>
      </c>
      <c r="S9" s="273">
        <v>10640.15</v>
      </c>
      <c r="T9" s="273">
        <v>11431.95</v>
      </c>
      <c r="U9" s="273">
        <v>11649.07</v>
      </c>
    </row>
    <row r="10" spans="2:21" ht="14.25">
      <c r="B10" s="272" t="s">
        <v>70</v>
      </c>
      <c r="C10" s="270">
        <v>4150</v>
      </c>
      <c r="D10" s="273">
        <v>4402</v>
      </c>
      <c r="E10" s="270">
        <v>4503</v>
      </c>
      <c r="F10" s="273">
        <v>5563</v>
      </c>
      <c r="G10" s="270">
        <v>6705</v>
      </c>
      <c r="H10" s="273">
        <v>6907</v>
      </c>
      <c r="I10" s="273">
        <v>7672</v>
      </c>
      <c r="J10" s="273">
        <v>7567</v>
      </c>
      <c r="K10" s="273">
        <v>7561</v>
      </c>
      <c r="L10" s="273">
        <v>7565.4</v>
      </c>
      <c r="M10" s="273">
        <v>7721.9</v>
      </c>
      <c r="N10" s="273">
        <v>8156.4</v>
      </c>
      <c r="O10" s="273">
        <v>8548.4</v>
      </c>
      <c r="P10" s="273">
        <v>8733.4</v>
      </c>
      <c r="Q10" s="273">
        <v>12739.27</v>
      </c>
      <c r="R10" s="273">
        <v>13082.29</v>
      </c>
      <c r="S10" s="273">
        <v>10834.02</v>
      </c>
      <c r="T10" s="273">
        <v>10970.36</v>
      </c>
      <c r="U10" s="273">
        <v>10570.91</v>
      </c>
    </row>
    <row r="11" spans="2:21" ht="14.25">
      <c r="B11" s="272" t="s">
        <v>142</v>
      </c>
      <c r="C11" s="270">
        <v>5981</v>
      </c>
      <c r="D11" s="273">
        <v>6135</v>
      </c>
      <c r="E11" s="270">
        <v>6172</v>
      </c>
      <c r="F11" s="273">
        <v>6576</v>
      </c>
      <c r="G11" s="270">
        <v>6756</v>
      </c>
      <c r="H11" s="273">
        <v>6564</v>
      </c>
      <c r="I11" s="273">
        <v>6790</v>
      </c>
      <c r="J11" s="273">
        <v>6673</v>
      </c>
      <c r="K11" s="273">
        <v>7041</v>
      </c>
      <c r="L11" s="273">
        <v>7368</v>
      </c>
      <c r="M11" s="273">
        <v>7741.1</v>
      </c>
      <c r="N11" s="273">
        <v>8378.7</v>
      </c>
      <c r="O11" s="273">
        <v>8697.3</v>
      </c>
      <c r="P11" s="273">
        <v>8862.3</v>
      </c>
      <c r="Q11" s="273">
        <v>11243.56</v>
      </c>
      <c r="R11" s="273">
        <v>12159.06</v>
      </c>
      <c r="S11" s="273">
        <v>13277.82</v>
      </c>
      <c r="T11" s="273">
        <v>13922.32</v>
      </c>
      <c r="U11" s="273">
        <v>14131.97</v>
      </c>
    </row>
    <row r="12" spans="2:21" ht="14.25">
      <c r="B12" s="272" t="s">
        <v>275</v>
      </c>
      <c r="C12" s="270">
        <v>103</v>
      </c>
      <c r="D12" s="273">
        <v>106</v>
      </c>
      <c r="E12" s="270">
        <v>93</v>
      </c>
      <c r="F12" s="273">
        <v>98</v>
      </c>
      <c r="G12" s="270">
        <v>104</v>
      </c>
      <c r="H12" s="273">
        <v>95</v>
      </c>
      <c r="I12" s="273">
        <v>76</v>
      </c>
      <c r="J12" s="273">
        <v>49</v>
      </c>
      <c r="K12" s="273">
        <v>52</v>
      </c>
      <c r="L12" s="273">
        <v>51.4</v>
      </c>
      <c r="M12" s="273">
        <v>75.9</v>
      </c>
      <c r="N12" s="273">
        <v>73.2</v>
      </c>
      <c r="O12" s="273">
        <v>76.4</v>
      </c>
      <c r="P12" s="273">
        <v>76.4</v>
      </c>
      <c r="Q12" s="273">
        <v>56.58</v>
      </c>
      <c r="R12" s="273">
        <v>56.58</v>
      </c>
      <c r="S12" s="273">
        <v>55.78</v>
      </c>
      <c r="T12" s="273">
        <v>55.8</v>
      </c>
      <c r="U12" s="273">
        <v>55.8</v>
      </c>
    </row>
    <row r="13" spans="2:21" ht="14.25">
      <c r="B13" s="272" t="s">
        <v>143</v>
      </c>
      <c r="C13" s="270">
        <v>138</v>
      </c>
      <c r="D13" s="273">
        <v>215</v>
      </c>
      <c r="E13" s="270">
        <v>287</v>
      </c>
      <c r="F13" s="273">
        <v>411</v>
      </c>
      <c r="G13" s="270">
        <v>589</v>
      </c>
      <c r="H13" s="273">
        <v>839</v>
      </c>
      <c r="I13" s="273">
        <v>1613</v>
      </c>
      <c r="J13" s="273">
        <v>1450</v>
      </c>
      <c r="K13" s="273">
        <v>1434</v>
      </c>
      <c r="L13" s="273">
        <v>1422</v>
      </c>
      <c r="M13" s="273">
        <v>1440</v>
      </c>
      <c r="N13" s="273">
        <v>1360.8</v>
      </c>
      <c r="O13" s="273">
        <v>1381.9</v>
      </c>
      <c r="P13" s="273">
        <v>1412.8</v>
      </c>
      <c r="Q13" s="273">
        <v>2597.99</v>
      </c>
      <c r="R13" s="273">
        <v>2884.04</v>
      </c>
      <c r="S13" s="273">
        <v>3306.82</v>
      </c>
      <c r="T13" s="273">
        <v>3729.32</v>
      </c>
      <c r="U13" s="273">
        <v>4012.45</v>
      </c>
    </row>
    <row r="14" spans="2:21" ht="14.25">
      <c r="B14" s="272" t="s">
        <v>276</v>
      </c>
      <c r="C14" s="270">
        <v>307</v>
      </c>
      <c r="D14" s="273">
        <v>296</v>
      </c>
      <c r="E14" s="270">
        <v>317</v>
      </c>
      <c r="F14" s="273">
        <v>338</v>
      </c>
      <c r="G14" s="270">
        <v>348</v>
      </c>
      <c r="H14" s="273">
        <v>286</v>
      </c>
      <c r="I14" s="273">
        <v>286</v>
      </c>
      <c r="J14" s="273">
        <v>286</v>
      </c>
      <c r="K14" s="273">
        <v>283</v>
      </c>
      <c r="L14" s="273">
        <v>288.3</v>
      </c>
      <c r="M14" s="273">
        <v>292.7</v>
      </c>
      <c r="N14" s="273">
        <v>304.5</v>
      </c>
      <c r="O14" s="273">
        <v>304.5</v>
      </c>
      <c r="P14" s="273">
        <v>304.5</v>
      </c>
      <c r="Q14" s="273">
        <v>333.22</v>
      </c>
      <c r="R14" s="273">
        <v>367.17</v>
      </c>
      <c r="S14" s="273">
        <v>400.25</v>
      </c>
      <c r="T14" s="273">
        <v>409.36</v>
      </c>
      <c r="U14" s="273">
        <v>442.21</v>
      </c>
    </row>
    <row r="15" spans="2:21" ht="14.25">
      <c r="B15" s="272" t="s">
        <v>53</v>
      </c>
      <c r="C15" s="270">
        <v>2708</v>
      </c>
      <c r="D15" s="273">
        <v>2649</v>
      </c>
      <c r="E15" s="270">
        <v>2616</v>
      </c>
      <c r="F15" s="273">
        <v>2427</v>
      </c>
      <c r="G15" s="270">
        <v>2425</v>
      </c>
      <c r="H15" s="273">
        <v>2355</v>
      </c>
      <c r="I15" s="273">
        <v>1892</v>
      </c>
      <c r="J15" s="273">
        <v>1860</v>
      </c>
      <c r="K15" s="273">
        <v>1843</v>
      </c>
      <c r="L15" s="273">
        <v>1820.5</v>
      </c>
      <c r="M15" s="273">
        <v>1715.1</v>
      </c>
      <c r="N15" s="273">
        <v>1708.4</v>
      </c>
      <c r="O15" s="273">
        <v>1727.4</v>
      </c>
      <c r="P15" s="273">
        <v>1719.3</v>
      </c>
      <c r="Q15" s="273">
        <v>779.3</v>
      </c>
      <c r="R15" s="273">
        <v>846.31</v>
      </c>
      <c r="S15" s="273">
        <v>929.71</v>
      </c>
      <c r="T15" s="273">
        <v>958.98</v>
      </c>
      <c r="U15" s="273">
        <v>920.91</v>
      </c>
    </row>
    <row r="16" spans="2:21" ht="14.25">
      <c r="B16" s="272" t="s">
        <v>52</v>
      </c>
      <c r="C16" s="270">
        <v>15990</v>
      </c>
      <c r="D16" s="273">
        <v>15280</v>
      </c>
      <c r="E16" s="270">
        <v>15280</v>
      </c>
      <c r="F16" s="273">
        <v>15241</v>
      </c>
      <c r="G16" s="270">
        <v>15442</v>
      </c>
      <c r="H16" s="273">
        <v>15457</v>
      </c>
      <c r="I16" s="273">
        <v>15179</v>
      </c>
      <c r="J16" s="273">
        <v>15070</v>
      </c>
      <c r="K16" s="273">
        <v>14949</v>
      </c>
      <c r="L16" s="273">
        <v>14952.7</v>
      </c>
      <c r="M16" s="273">
        <v>14865</v>
      </c>
      <c r="N16" s="273">
        <v>14909.4</v>
      </c>
      <c r="O16" s="273">
        <v>14955</v>
      </c>
      <c r="P16" s="273">
        <v>15042</v>
      </c>
      <c r="Q16" s="273">
        <v>3374.27</v>
      </c>
      <c r="R16" s="273">
        <v>3868.29</v>
      </c>
      <c r="S16" s="273">
        <v>5855.13</v>
      </c>
      <c r="T16" s="273">
        <v>7079.16</v>
      </c>
      <c r="U16" s="273">
        <v>7247.52</v>
      </c>
    </row>
    <row r="17" spans="2:21" ht="14.25">
      <c r="B17" s="272" t="s">
        <v>166</v>
      </c>
      <c r="C17" s="270"/>
      <c r="D17" s="273"/>
      <c r="E17" s="270"/>
      <c r="F17" s="273">
        <v>330</v>
      </c>
      <c r="G17" s="270">
        <v>1167</v>
      </c>
      <c r="H17" s="273">
        <v>2306</v>
      </c>
      <c r="I17" s="273">
        <v>4719</v>
      </c>
      <c r="J17" s="273">
        <v>5407</v>
      </c>
      <c r="K17" s="273">
        <v>5805</v>
      </c>
      <c r="L17" s="273">
        <v>6045</v>
      </c>
      <c r="M17" s="273">
        <v>6545.4</v>
      </c>
      <c r="N17" s="273">
        <v>6849.2</v>
      </c>
      <c r="O17" s="273">
        <v>7182.7</v>
      </c>
      <c r="P17" s="273">
        <v>7283.7</v>
      </c>
      <c r="Q17" s="273">
        <v>8248.83</v>
      </c>
      <c r="R17" s="273">
        <v>8826.7</v>
      </c>
      <c r="S17" s="273">
        <v>9501.99</v>
      </c>
      <c r="T17" s="273">
        <v>10040</v>
      </c>
      <c r="U17" s="273">
        <v>10418.06</v>
      </c>
    </row>
    <row r="18" spans="2:21" ht="14.25">
      <c r="B18" s="272" t="s">
        <v>67</v>
      </c>
      <c r="C18" s="270"/>
      <c r="D18" s="273"/>
      <c r="E18" s="270">
        <v>19</v>
      </c>
      <c r="F18" s="273">
        <v>201</v>
      </c>
      <c r="G18" s="270">
        <v>568</v>
      </c>
      <c r="H18" s="273">
        <v>1019</v>
      </c>
      <c r="I18" s="273">
        <v>2039</v>
      </c>
      <c r="J18" s="273">
        <v>2197</v>
      </c>
      <c r="K18" s="273">
        <v>2347</v>
      </c>
      <c r="L18" s="273">
        <v>2467.7</v>
      </c>
      <c r="M18" s="273">
        <v>2754.2</v>
      </c>
      <c r="N18" s="273">
        <v>2988.2</v>
      </c>
      <c r="O18" s="273">
        <v>3369.6</v>
      </c>
      <c r="P18" s="273">
        <v>3513</v>
      </c>
      <c r="Q18" s="273">
        <v>5390.71</v>
      </c>
      <c r="R18" s="273">
        <v>6027.01</v>
      </c>
      <c r="S18" s="273">
        <v>6886.77</v>
      </c>
      <c r="T18" s="273">
        <v>7393.48</v>
      </c>
      <c r="U18" s="273">
        <v>7744.63</v>
      </c>
    </row>
    <row r="19" spans="2:21" ht="14.25">
      <c r="B19" s="272" t="s">
        <v>218</v>
      </c>
      <c r="C19" s="270"/>
      <c r="D19" s="273"/>
      <c r="E19" s="270">
        <v>17</v>
      </c>
      <c r="F19" s="273">
        <v>64</v>
      </c>
      <c r="G19" s="270">
        <v>138</v>
      </c>
      <c r="H19" s="273">
        <v>316</v>
      </c>
      <c r="I19" s="273">
        <v>689</v>
      </c>
      <c r="J19" s="273">
        <v>823</v>
      </c>
      <c r="K19" s="273">
        <v>869</v>
      </c>
      <c r="L19" s="273">
        <v>925.3</v>
      </c>
      <c r="M19" s="273">
        <v>1055.7</v>
      </c>
      <c r="N19" s="273">
        <v>1099.2</v>
      </c>
      <c r="O19" s="273">
        <v>1142.9</v>
      </c>
      <c r="P19" s="273">
        <v>1177.3</v>
      </c>
      <c r="Q19" s="273">
        <v>1226.16</v>
      </c>
      <c r="R19" s="273">
        <v>1320.77</v>
      </c>
      <c r="S19" s="273">
        <v>1345.01</v>
      </c>
      <c r="T19" s="273">
        <v>1450.96</v>
      </c>
      <c r="U19" s="273">
        <v>1533.28</v>
      </c>
    </row>
    <row r="20" spans="2:21" ht="14.25">
      <c r="B20" s="272" t="s">
        <v>130</v>
      </c>
      <c r="C20" s="270">
        <v>10251</v>
      </c>
      <c r="D20" s="273">
        <v>10324</v>
      </c>
      <c r="E20" s="270">
        <v>10371</v>
      </c>
      <c r="F20" s="273">
        <v>10895</v>
      </c>
      <c r="G20" s="270">
        <v>11638</v>
      </c>
      <c r="H20" s="273">
        <v>12780</v>
      </c>
      <c r="I20" s="273">
        <v>14130</v>
      </c>
      <c r="J20" s="273">
        <v>14475</v>
      </c>
      <c r="K20" s="273">
        <v>14356</v>
      </c>
      <c r="L20" s="273">
        <v>14580.4</v>
      </c>
      <c r="M20" s="273">
        <v>14821.4</v>
      </c>
      <c r="N20" s="273">
        <v>15037.6</v>
      </c>
      <c r="O20" s="273">
        <v>15250.1</v>
      </c>
      <c r="P20" s="273">
        <v>15385.3</v>
      </c>
      <c r="Q20" s="273">
        <v>10264.54</v>
      </c>
      <c r="R20" s="273">
        <v>11318.29</v>
      </c>
      <c r="S20" s="273">
        <v>15371.66</v>
      </c>
      <c r="T20" s="273">
        <v>17667.59</v>
      </c>
      <c r="U20" s="273">
        <v>18389.13</v>
      </c>
    </row>
    <row r="21" spans="2:21" ht="14.25">
      <c r="B21" s="274" t="s">
        <v>277</v>
      </c>
      <c r="C21" s="397">
        <v>53093</v>
      </c>
      <c r="D21" s="398">
        <v>54392</v>
      </c>
      <c r="E21" s="399">
        <v>56003</v>
      </c>
      <c r="F21" s="398">
        <v>63550</v>
      </c>
      <c r="G21" s="400">
        <f aca="true" t="shared" si="0" ref="G21:U21">SUM(G8:G20)</f>
        <v>75388</v>
      </c>
      <c r="H21" s="401">
        <f t="shared" si="0"/>
        <v>85357</v>
      </c>
      <c r="I21" s="401">
        <f t="shared" si="0"/>
        <v>103876</v>
      </c>
      <c r="J21" s="401">
        <f t="shared" si="0"/>
        <v>106971</v>
      </c>
      <c r="K21" s="401">
        <f t="shared" si="0"/>
        <v>108569</v>
      </c>
      <c r="L21" s="401">
        <f t="shared" si="0"/>
        <v>110096.9</v>
      </c>
      <c r="M21" s="401">
        <f t="shared" si="0"/>
        <v>112055.49999999999</v>
      </c>
      <c r="N21" s="401">
        <f t="shared" si="0"/>
        <v>114448.09999999999</v>
      </c>
      <c r="O21" s="401">
        <f t="shared" si="0"/>
        <v>116792.49999999999</v>
      </c>
      <c r="P21" s="401">
        <f t="shared" si="0"/>
        <v>117558.90000000001</v>
      </c>
      <c r="Q21" s="401">
        <f t="shared" si="0"/>
        <v>104716.90000000002</v>
      </c>
      <c r="R21" s="401">
        <f t="shared" si="0"/>
        <v>111524.95999999999</v>
      </c>
      <c r="S21" s="401">
        <f t="shared" si="0"/>
        <v>116830.78000000003</v>
      </c>
      <c r="T21" s="401">
        <f t="shared" si="0"/>
        <v>125946.23</v>
      </c>
      <c r="U21" s="401">
        <f t="shared" si="0"/>
        <v>128637.87000000002</v>
      </c>
    </row>
    <row r="22" spans="2:21" ht="14.25">
      <c r="B22" s="589" t="s">
        <v>343</v>
      </c>
      <c r="C22" s="590"/>
      <c r="D22" s="590"/>
      <c r="E22" s="590"/>
      <c r="F22" s="590"/>
      <c r="G22" s="590"/>
      <c r="H22" s="590"/>
      <c r="I22" s="590"/>
      <c r="J22" s="590"/>
      <c r="K22" s="590"/>
      <c r="L22" s="590"/>
      <c r="M22" s="590"/>
      <c r="N22" s="590"/>
      <c r="O22" s="590"/>
      <c r="P22" s="590"/>
      <c r="Q22" s="590"/>
      <c r="R22" s="590"/>
      <c r="S22" s="590"/>
      <c r="T22" s="590"/>
      <c r="U22" s="591"/>
    </row>
    <row r="23" ht="14.25">
      <c r="B23" s="179" t="s">
        <v>453</v>
      </c>
    </row>
    <row r="24" ht="14.25">
      <c r="B24" s="457" t="s">
        <v>380</v>
      </c>
    </row>
    <row r="25" ht="14.25">
      <c r="B25" s="457" t="s">
        <v>381</v>
      </c>
    </row>
  </sheetData>
  <sheetProtection/>
  <mergeCells count="4">
    <mergeCell ref="B6:B7"/>
    <mergeCell ref="B5:U5"/>
    <mergeCell ref="C6:U6"/>
    <mergeCell ref="B22:U22"/>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U21"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B1">
      <selection activeCell="D2" sqref="D2"/>
    </sheetView>
  </sheetViews>
  <sheetFormatPr defaultColWidth="11.00390625" defaultRowHeight="14.25"/>
  <cols>
    <col min="10" max="14" width="11.00390625" style="67" customWidth="1"/>
  </cols>
  <sheetData>
    <row r="1" spans="1:9" ht="14.25">
      <c r="A1" s="67"/>
      <c r="B1" s="67"/>
      <c r="C1" s="67"/>
      <c r="D1" s="67"/>
      <c r="E1" s="67"/>
      <c r="F1" s="67"/>
      <c r="G1" s="67"/>
      <c r="H1" s="67"/>
      <c r="I1" s="67"/>
    </row>
    <row r="2" spans="8:21" ht="14.25">
      <c r="H2" s="67"/>
      <c r="I2" s="67"/>
      <c r="O2" s="67"/>
      <c r="P2" s="67"/>
      <c r="Q2" s="67"/>
      <c r="R2" s="67"/>
      <c r="S2" s="67"/>
      <c r="T2" s="67"/>
      <c r="U2" s="67"/>
    </row>
    <row r="3" spans="8:21" ht="14.25">
      <c r="H3" s="67"/>
      <c r="I3" s="77"/>
      <c r="J3" s="77"/>
      <c r="K3" s="77"/>
      <c r="L3" s="77"/>
      <c r="M3" s="77"/>
      <c r="N3" s="77"/>
      <c r="O3" s="167"/>
      <c r="P3" s="165" t="s">
        <v>269</v>
      </c>
      <c r="Q3" s="167"/>
      <c r="R3" s="165" t="s">
        <v>270</v>
      </c>
      <c r="S3" s="167"/>
      <c r="T3" s="592" t="s">
        <v>272</v>
      </c>
      <c r="U3" s="592" t="s">
        <v>273</v>
      </c>
    </row>
    <row r="4" spans="8:21" ht="14.25">
      <c r="H4" s="77"/>
      <c r="I4" s="77"/>
      <c r="J4" s="77"/>
      <c r="K4" s="77"/>
      <c r="L4" s="77"/>
      <c r="M4" s="77"/>
      <c r="N4" s="77"/>
      <c r="O4" s="167"/>
      <c r="P4" s="165" t="s">
        <v>274</v>
      </c>
      <c r="Q4" s="165" t="s">
        <v>300</v>
      </c>
      <c r="R4" s="165" t="s">
        <v>271</v>
      </c>
      <c r="S4" s="165" t="s">
        <v>299</v>
      </c>
      <c r="T4" s="592"/>
      <c r="U4" s="592"/>
    </row>
    <row r="5" spans="8:21" ht="14.25">
      <c r="H5" s="10"/>
      <c r="I5" s="3"/>
      <c r="J5" s="3"/>
      <c r="K5" s="3"/>
      <c r="L5" s="3"/>
      <c r="M5" s="3"/>
      <c r="N5" s="3"/>
      <c r="O5" s="450">
        <v>40179</v>
      </c>
      <c r="P5" s="451">
        <v>18750</v>
      </c>
      <c r="Q5" s="451">
        <v>29983.98828</v>
      </c>
      <c r="R5" s="451">
        <v>21250</v>
      </c>
      <c r="S5" s="451">
        <v>16725.99522</v>
      </c>
      <c r="T5" s="344">
        <f>P5/Q5-1</f>
        <v>-0.37466624436660834</v>
      </c>
      <c r="U5" s="344">
        <f>R5/S5-1</f>
        <v>0.2704774645989645</v>
      </c>
    </row>
    <row r="6" spans="8:21" ht="14.25">
      <c r="H6" s="10"/>
      <c r="I6" s="3"/>
      <c r="J6" s="3"/>
      <c r="K6" s="3"/>
      <c r="L6" s="3"/>
      <c r="M6" s="3"/>
      <c r="N6" s="3"/>
      <c r="O6" s="450">
        <v>40210</v>
      </c>
      <c r="P6" s="451">
        <v>20000</v>
      </c>
      <c r="Q6" s="451">
        <v>31448.716585000002</v>
      </c>
      <c r="R6" s="451">
        <v>24375</v>
      </c>
      <c r="S6" s="451">
        <v>17023.93209</v>
      </c>
      <c r="T6" s="344">
        <f aca="true" t="shared" si="0" ref="T6:T39">P6/Q6-1</f>
        <v>-0.36404400014405236</v>
      </c>
      <c r="U6" s="344">
        <f aca="true" t="shared" si="1" ref="U6:U39">R6/S6-1</f>
        <v>0.43180787324205094</v>
      </c>
    </row>
    <row r="7" spans="8:21" ht="14.25">
      <c r="H7" s="10"/>
      <c r="I7" s="3"/>
      <c r="J7" s="3"/>
      <c r="K7" s="3"/>
      <c r="L7" s="3"/>
      <c r="M7" s="3"/>
      <c r="N7" s="3"/>
      <c r="O7" s="450">
        <v>40238</v>
      </c>
      <c r="P7" s="451">
        <v>21250</v>
      </c>
      <c r="Q7" s="451">
        <v>31628.6930826088</v>
      </c>
      <c r="R7" s="451">
        <v>27500</v>
      </c>
      <c r="S7" s="451">
        <v>16683.92210434788</v>
      </c>
      <c r="T7" s="344">
        <f t="shared" si="0"/>
        <v>-0.32814169891564626</v>
      </c>
      <c r="U7" s="344">
        <f t="shared" si="1"/>
        <v>0.6482934784761083</v>
      </c>
    </row>
    <row r="8" spans="8:21" ht="14.25">
      <c r="H8" s="10"/>
      <c r="I8" s="3"/>
      <c r="J8" s="3"/>
      <c r="K8" s="3"/>
      <c r="L8" s="3"/>
      <c r="M8" s="3"/>
      <c r="N8" s="3"/>
      <c r="O8" s="450">
        <v>40269</v>
      </c>
      <c r="P8" s="451">
        <v>26250</v>
      </c>
      <c r="Q8" s="451">
        <v>32108.92611428565</v>
      </c>
      <c r="R8" s="451">
        <v>28750</v>
      </c>
      <c r="S8" s="451">
        <v>16977.967714285678</v>
      </c>
      <c r="T8" s="344">
        <f t="shared" si="0"/>
        <v>-0.1824703228451774</v>
      </c>
      <c r="U8" s="344">
        <f t="shared" si="1"/>
        <v>0.6933711080042311</v>
      </c>
    </row>
    <row r="9" spans="8:21" ht="14.25">
      <c r="H9" s="10"/>
      <c r="I9" s="3"/>
      <c r="J9" s="3"/>
      <c r="K9" s="3"/>
      <c r="L9" s="3"/>
      <c r="M9" s="3"/>
      <c r="N9" s="3"/>
      <c r="O9" s="450">
        <v>40299</v>
      </c>
      <c r="P9" s="451">
        <v>26250</v>
      </c>
      <c r="Q9" s="451">
        <v>29832.70641</v>
      </c>
      <c r="R9" s="451">
        <v>28750</v>
      </c>
      <c r="S9" s="451">
        <v>18314.799440000003</v>
      </c>
      <c r="T9" s="344">
        <f t="shared" si="0"/>
        <v>-0.12009324131581522</v>
      </c>
      <c r="U9" s="344">
        <f t="shared" si="1"/>
        <v>0.5697687596408643</v>
      </c>
    </row>
    <row r="10" spans="8:21" ht="14.25">
      <c r="H10" s="10"/>
      <c r="I10" s="3"/>
      <c r="J10" s="3"/>
      <c r="K10" s="3"/>
      <c r="L10" s="3"/>
      <c r="M10" s="3"/>
      <c r="N10" s="3"/>
      <c r="O10" s="450">
        <v>40330</v>
      </c>
      <c r="P10" s="451">
        <v>28125</v>
      </c>
      <c r="Q10" s="451">
        <v>31666.6029857144</v>
      </c>
      <c r="R10" s="451">
        <v>38750</v>
      </c>
      <c r="S10" s="451">
        <v>18471.15867142864</v>
      </c>
      <c r="T10" s="344">
        <f t="shared" si="0"/>
        <v>-0.11184031919407666</v>
      </c>
      <c r="U10" s="344">
        <f t="shared" si="1"/>
        <v>1.0978651469189566</v>
      </c>
    </row>
    <row r="11" spans="8:21" ht="14.25">
      <c r="H11" s="10"/>
      <c r="I11" s="3"/>
      <c r="J11" s="3"/>
      <c r="K11" s="3"/>
      <c r="L11" s="3"/>
      <c r="M11" s="3"/>
      <c r="N11" s="3"/>
      <c r="O11" s="450">
        <v>40360</v>
      </c>
      <c r="P11" s="451">
        <v>33750</v>
      </c>
      <c r="Q11" s="451">
        <v>32120.84754285721</v>
      </c>
      <c r="R11" s="451">
        <v>42500</v>
      </c>
      <c r="S11" s="451">
        <v>20851.774514285757</v>
      </c>
      <c r="T11" s="344">
        <f t="shared" si="0"/>
        <v>0.05071947292079071</v>
      </c>
      <c r="U11" s="344">
        <f t="shared" si="1"/>
        <v>1.0381958365645492</v>
      </c>
    </row>
    <row r="12" spans="8:21" ht="14.25">
      <c r="H12" s="10"/>
      <c r="I12" s="3"/>
      <c r="J12" s="3"/>
      <c r="K12" s="3"/>
      <c r="L12" s="3"/>
      <c r="M12" s="3"/>
      <c r="N12" s="3"/>
      <c r="O12" s="450">
        <v>40391</v>
      </c>
      <c r="P12" s="451">
        <v>35000</v>
      </c>
      <c r="Q12" s="451">
        <v>29727.12765909093</v>
      </c>
      <c r="R12" s="451">
        <v>40000</v>
      </c>
      <c r="S12" s="451">
        <v>15731.41940909092</v>
      </c>
      <c r="T12" s="344">
        <f t="shared" si="0"/>
        <v>0.17737577613882105</v>
      </c>
      <c r="U12" s="344">
        <f t="shared" si="1"/>
        <v>1.5426821928658692</v>
      </c>
    </row>
    <row r="13" spans="8:21" ht="14.25">
      <c r="H13" s="10"/>
      <c r="I13" s="3"/>
      <c r="J13" s="3"/>
      <c r="K13" s="3"/>
      <c r="L13" s="3"/>
      <c r="M13" s="3"/>
      <c r="N13" s="3"/>
      <c r="O13" s="450">
        <v>40422</v>
      </c>
      <c r="P13" s="451">
        <v>36250</v>
      </c>
      <c r="Q13" s="451">
        <v>27581.10262</v>
      </c>
      <c r="R13" s="451">
        <v>40000</v>
      </c>
      <c r="S13" s="451">
        <v>14530.78219</v>
      </c>
      <c r="T13" s="344">
        <f t="shared" si="0"/>
        <v>0.3143056860139408</v>
      </c>
      <c r="U13" s="344">
        <f t="shared" si="1"/>
        <v>1.7527767932223064</v>
      </c>
    </row>
    <row r="14" spans="8:21" ht="14.25">
      <c r="H14" s="10"/>
      <c r="I14" s="3"/>
      <c r="J14" s="3"/>
      <c r="K14" s="3"/>
      <c r="L14" s="3"/>
      <c r="M14" s="3"/>
      <c r="N14" s="3"/>
      <c r="O14" s="450">
        <v>40452</v>
      </c>
      <c r="P14" s="451">
        <v>35000</v>
      </c>
      <c r="Q14" s="451">
        <v>25872.43272</v>
      </c>
      <c r="R14" s="451">
        <v>37500</v>
      </c>
      <c r="S14" s="451">
        <v>13437.904659999998</v>
      </c>
      <c r="T14" s="344">
        <f t="shared" si="0"/>
        <v>0.3527912268158755</v>
      </c>
      <c r="U14" s="344">
        <f t="shared" si="1"/>
        <v>1.7906136372305537</v>
      </c>
    </row>
    <row r="15" spans="8:21" ht="14.25">
      <c r="H15" s="10"/>
      <c r="I15" s="3"/>
      <c r="J15" s="3"/>
      <c r="K15" s="3"/>
      <c r="L15" s="3"/>
      <c r="M15" s="3"/>
      <c r="N15" s="3"/>
      <c r="O15" s="450">
        <v>40483</v>
      </c>
      <c r="P15" s="451">
        <v>35000</v>
      </c>
      <c r="Q15" s="451">
        <v>25791.141123809575</v>
      </c>
      <c r="R15" s="451">
        <v>37500</v>
      </c>
      <c r="S15" s="451">
        <v>12500.299371428597</v>
      </c>
      <c r="T15" s="344">
        <f t="shared" si="0"/>
        <v>0.3570551156299593</v>
      </c>
      <c r="U15" s="344">
        <f t="shared" si="1"/>
        <v>1.999928152577862</v>
      </c>
    </row>
    <row r="16" spans="8:21" ht="14.25">
      <c r="H16" s="10"/>
      <c r="I16" s="67"/>
      <c r="O16" s="450">
        <v>40513</v>
      </c>
      <c r="P16" s="451">
        <v>35000</v>
      </c>
      <c r="Q16" s="451">
        <v>25295.879142857113</v>
      </c>
      <c r="R16" s="451">
        <v>38750</v>
      </c>
      <c r="S16" s="451">
        <v>12096.159771428558</v>
      </c>
      <c r="T16" s="344">
        <f t="shared" si="0"/>
        <v>0.3836245738817532</v>
      </c>
      <c r="U16" s="344">
        <f t="shared" si="1"/>
        <v>2.2034960460367348</v>
      </c>
    </row>
    <row r="17" spans="8:21" ht="14.25">
      <c r="H17" s="10"/>
      <c r="I17" s="3"/>
      <c r="J17" s="3"/>
      <c r="K17" s="3"/>
      <c r="L17" s="3"/>
      <c r="M17" s="3"/>
      <c r="N17" s="3"/>
      <c r="O17" s="450">
        <v>40544</v>
      </c>
      <c r="P17" s="451">
        <v>35000</v>
      </c>
      <c r="Q17" s="451">
        <v>27742.62971428566</v>
      </c>
      <c r="R17" s="451">
        <v>38750</v>
      </c>
      <c r="S17" s="451">
        <v>12213.99171428569</v>
      </c>
      <c r="T17" s="344">
        <f t="shared" si="0"/>
        <v>0.26159633605235566</v>
      </c>
      <c r="U17" s="344">
        <f t="shared" si="1"/>
        <v>2.172590984704644</v>
      </c>
    </row>
    <row r="18" spans="8:21" ht="14.25">
      <c r="H18" s="10"/>
      <c r="I18" s="3"/>
      <c r="J18" s="3"/>
      <c r="K18" s="3"/>
      <c r="L18" s="3"/>
      <c r="M18" s="3"/>
      <c r="N18" s="3"/>
      <c r="O18" s="450">
        <v>40575</v>
      </c>
      <c r="P18" s="451">
        <v>35000</v>
      </c>
      <c r="Q18" s="451">
        <v>24152.25528</v>
      </c>
      <c r="R18" s="451">
        <v>38750</v>
      </c>
      <c r="S18" s="451">
        <v>11632.80952</v>
      </c>
      <c r="T18" s="344">
        <f t="shared" si="0"/>
        <v>0.44914003244172385</v>
      </c>
      <c r="U18" s="344">
        <f t="shared" si="1"/>
        <v>2.331095547758956</v>
      </c>
    </row>
    <row r="19" spans="8:21" ht="14.25">
      <c r="H19" s="10"/>
      <c r="I19" s="3"/>
      <c r="J19" s="3"/>
      <c r="K19" s="3"/>
      <c r="L19" s="3"/>
      <c r="M19" s="3"/>
      <c r="N19" s="3"/>
      <c r="O19" s="450">
        <v>40603</v>
      </c>
      <c r="P19" s="451">
        <v>35000</v>
      </c>
      <c r="Q19" s="451">
        <v>25586.012173913092</v>
      </c>
      <c r="R19" s="451">
        <v>38750</v>
      </c>
      <c r="S19" s="451">
        <v>12021.798608695675</v>
      </c>
      <c r="T19" s="344">
        <f t="shared" si="0"/>
        <v>0.3679349389071733</v>
      </c>
      <c r="U19" s="344">
        <f t="shared" si="1"/>
        <v>2.223311358083401</v>
      </c>
    </row>
    <row r="20" spans="8:21" ht="14.25">
      <c r="H20" s="10"/>
      <c r="I20" s="3"/>
      <c r="J20" s="3"/>
      <c r="K20" s="3"/>
      <c r="L20" s="3"/>
      <c r="M20" s="3"/>
      <c r="N20" s="3"/>
      <c r="O20" s="450">
        <v>40634</v>
      </c>
      <c r="P20" s="451">
        <v>35000</v>
      </c>
      <c r="Q20" s="451">
        <v>23389.505852631653</v>
      </c>
      <c r="R20" s="451">
        <v>41875</v>
      </c>
      <c r="S20" s="451">
        <v>11596.214663157933</v>
      </c>
      <c r="T20" s="344">
        <f t="shared" si="0"/>
        <v>0.4963975819122317</v>
      </c>
      <c r="U20" s="344">
        <f t="shared" si="1"/>
        <v>2.611092172434519</v>
      </c>
    </row>
    <row r="21" spans="8:21" ht="14.25">
      <c r="H21" s="10"/>
      <c r="I21" s="3"/>
      <c r="J21" s="3"/>
      <c r="K21" s="3"/>
      <c r="L21" s="3"/>
      <c r="M21" s="3"/>
      <c r="N21" s="3"/>
      <c r="O21" s="450">
        <v>40664</v>
      </c>
      <c r="P21" s="451">
        <v>36250</v>
      </c>
      <c r="Q21" s="451">
        <v>24227.421554545435</v>
      </c>
      <c r="R21" s="451">
        <v>41875</v>
      </c>
      <c r="S21" s="451">
        <v>11982.469836363627</v>
      </c>
      <c r="T21" s="344">
        <f t="shared" si="0"/>
        <v>0.49623846344469724</v>
      </c>
      <c r="U21" s="344">
        <f t="shared" si="1"/>
        <v>2.494688538494831</v>
      </c>
    </row>
    <row r="22" spans="8:21" ht="14.25">
      <c r="H22" s="10"/>
      <c r="I22" s="3"/>
      <c r="J22" s="3"/>
      <c r="K22" s="3"/>
      <c r="L22" s="3"/>
      <c r="M22" s="3"/>
      <c r="N22" s="3"/>
      <c r="O22" s="450">
        <v>40695</v>
      </c>
      <c r="P22" s="451">
        <v>35000</v>
      </c>
      <c r="Q22" s="451">
        <v>23607.963514285773</v>
      </c>
      <c r="R22" s="451">
        <v>42500</v>
      </c>
      <c r="S22" s="451">
        <v>16777.279542857184</v>
      </c>
      <c r="T22" s="344">
        <f t="shared" si="0"/>
        <v>0.4825505799693657</v>
      </c>
      <c r="U22" s="344">
        <f t="shared" si="1"/>
        <v>1.5331878086333783</v>
      </c>
    </row>
    <row r="23" spans="8:21" ht="14.25">
      <c r="H23" s="10"/>
      <c r="I23" s="3"/>
      <c r="J23" s="3"/>
      <c r="K23" s="3"/>
      <c r="L23" s="3"/>
      <c r="M23" s="3"/>
      <c r="N23" s="3"/>
      <c r="O23" s="450">
        <v>40725</v>
      </c>
      <c r="P23" s="451">
        <v>31250</v>
      </c>
      <c r="Q23" s="451">
        <v>24195.143085714226</v>
      </c>
      <c r="R23" s="451">
        <v>40000</v>
      </c>
      <c r="S23" s="451">
        <v>13937.139142857108</v>
      </c>
      <c r="T23" s="344">
        <f t="shared" si="0"/>
        <v>0.29158153309088064</v>
      </c>
      <c r="U23" s="344">
        <f t="shared" si="1"/>
        <v>1.8700294651575113</v>
      </c>
    </row>
    <row r="24" spans="8:21" ht="14.25">
      <c r="H24" s="10"/>
      <c r="I24" s="3"/>
      <c r="J24" s="3"/>
      <c r="K24" s="3"/>
      <c r="L24" s="3"/>
      <c r="M24" s="3"/>
      <c r="N24" s="3"/>
      <c r="O24" s="450">
        <v>40756</v>
      </c>
      <c r="P24" s="451">
        <v>31250</v>
      </c>
      <c r="Q24" s="451">
        <v>24482.213877272763</v>
      </c>
      <c r="R24" s="451">
        <v>35000</v>
      </c>
      <c r="S24" s="451">
        <v>12714.742881818202</v>
      </c>
      <c r="T24" s="344">
        <f t="shared" si="0"/>
        <v>0.27643685153040365</v>
      </c>
      <c r="U24" s="344">
        <f t="shared" si="1"/>
        <v>1.7527100095786614</v>
      </c>
    </row>
    <row r="25" spans="8:21" ht="14.25">
      <c r="H25" s="10"/>
      <c r="I25" s="3"/>
      <c r="J25" s="3"/>
      <c r="K25" s="3"/>
      <c r="L25" s="3"/>
      <c r="M25" s="3"/>
      <c r="N25" s="3"/>
      <c r="O25" s="450">
        <v>40787</v>
      </c>
      <c r="P25" s="451">
        <v>27500</v>
      </c>
      <c r="Q25" s="451">
        <v>26894.111904761994</v>
      </c>
      <c r="R25" s="451">
        <v>31250</v>
      </c>
      <c r="S25" s="451">
        <v>12465.090476190519</v>
      </c>
      <c r="T25" s="344">
        <f t="shared" si="0"/>
        <v>0.022528652270935368</v>
      </c>
      <c r="U25" s="344">
        <f t="shared" si="1"/>
        <v>1.5070014581675442</v>
      </c>
    </row>
    <row r="26" spans="8:21" ht="14.25">
      <c r="H26" s="10"/>
      <c r="I26" s="3"/>
      <c r="J26" s="3"/>
      <c r="K26" s="3"/>
      <c r="L26" s="3"/>
      <c r="M26" s="3"/>
      <c r="N26" s="3"/>
      <c r="O26" s="450">
        <v>40817</v>
      </c>
      <c r="P26" s="451">
        <v>27500</v>
      </c>
      <c r="Q26" s="451">
        <v>25487.565931579025</v>
      </c>
      <c r="R26" s="451">
        <v>31250</v>
      </c>
      <c r="S26" s="451">
        <v>14092.225515789516</v>
      </c>
      <c r="T26" s="344">
        <f t="shared" si="0"/>
        <v>0.07895748357545496</v>
      </c>
      <c r="U26" s="344">
        <f t="shared" si="1"/>
        <v>1.2175347651785873</v>
      </c>
    </row>
    <row r="27" spans="8:21" ht="14.25">
      <c r="H27" s="10"/>
      <c r="I27" s="3"/>
      <c r="J27" s="3"/>
      <c r="K27" s="3"/>
      <c r="L27" s="3"/>
      <c r="M27" s="3"/>
      <c r="N27" s="3"/>
      <c r="O27" s="450">
        <v>40848</v>
      </c>
      <c r="P27" s="451">
        <v>27500</v>
      </c>
      <c r="Q27" s="451">
        <v>24513.134099999945</v>
      </c>
      <c r="R27" s="451">
        <v>31250</v>
      </c>
      <c r="S27" s="451">
        <v>14091.082199999966</v>
      </c>
      <c r="T27" s="344">
        <f t="shared" si="0"/>
        <v>0.12184757313427586</v>
      </c>
      <c r="U27" s="344">
        <f t="shared" si="1"/>
        <v>1.2177146905012077</v>
      </c>
    </row>
    <row r="28" spans="8:21" ht="14.25">
      <c r="H28" s="10"/>
      <c r="I28" s="67"/>
      <c r="O28" s="450">
        <v>40878</v>
      </c>
      <c r="P28" s="451">
        <v>28750</v>
      </c>
      <c r="Q28" s="451">
        <v>25868.92834285705</v>
      </c>
      <c r="R28" s="451">
        <v>31250</v>
      </c>
      <c r="S28" s="451">
        <v>14552.629714285662</v>
      </c>
      <c r="T28" s="344">
        <f t="shared" si="0"/>
        <v>0.1113718983236689</v>
      </c>
      <c r="U28" s="344">
        <f t="shared" si="1"/>
        <v>1.1473782136656223</v>
      </c>
    </row>
    <row r="29" spans="8:21" ht="14.25">
      <c r="H29" s="10"/>
      <c r="I29" s="3"/>
      <c r="J29" s="3"/>
      <c r="K29" s="3"/>
      <c r="L29" s="3"/>
      <c r="M29" s="3"/>
      <c r="N29" s="3"/>
      <c r="O29" s="450">
        <v>40909</v>
      </c>
      <c r="P29" s="451">
        <v>30000</v>
      </c>
      <c r="Q29" s="451">
        <v>24342.90752727271</v>
      </c>
      <c r="R29" s="451">
        <v>31250</v>
      </c>
      <c r="S29" s="451">
        <v>11976.320236363626</v>
      </c>
      <c r="T29" s="344">
        <f t="shared" si="0"/>
        <v>0.23239181541438048</v>
      </c>
      <c r="U29" s="344">
        <f t="shared" si="1"/>
        <v>1.609315664849694</v>
      </c>
    </row>
    <row r="30" spans="8:21" ht="14.25">
      <c r="H30" s="10"/>
      <c r="I30" s="3"/>
      <c r="J30" s="3"/>
      <c r="K30" s="3"/>
      <c r="L30" s="3"/>
      <c r="M30" s="3"/>
      <c r="N30" s="3"/>
      <c r="O30" s="450">
        <v>40940</v>
      </c>
      <c r="P30" s="451">
        <v>31250</v>
      </c>
      <c r="Q30" s="451">
        <v>21432.676976190385</v>
      </c>
      <c r="R30" s="451">
        <v>33750</v>
      </c>
      <c r="S30" s="451">
        <v>11896.083285714236</v>
      </c>
      <c r="T30" s="344">
        <f t="shared" si="0"/>
        <v>0.45805398153089816</v>
      </c>
      <c r="U30" s="344">
        <f t="shared" si="1"/>
        <v>1.8370682340909372</v>
      </c>
    </row>
    <row r="31" spans="8:21" ht="14.25">
      <c r="H31" s="10"/>
      <c r="I31" s="3"/>
      <c r="J31" s="3"/>
      <c r="K31" s="3"/>
      <c r="L31" s="3"/>
      <c r="M31" s="3"/>
      <c r="N31" s="3"/>
      <c r="O31" s="450">
        <v>40969</v>
      </c>
      <c r="P31" s="451">
        <v>31250</v>
      </c>
      <c r="Q31" s="451">
        <v>21651.390586363617</v>
      </c>
      <c r="R31" s="451">
        <v>33750</v>
      </c>
      <c r="S31" s="451">
        <v>13118.608663636353</v>
      </c>
      <c r="T31" s="344">
        <f t="shared" si="0"/>
        <v>0.4433253086146687</v>
      </c>
      <c r="U31" s="344">
        <f t="shared" si="1"/>
        <v>1.5726813616715374</v>
      </c>
    </row>
    <row r="32" spans="8:21" ht="14.25">
      <c r="H32" s="10"/>
      <c r="I32" s="3"/>
      <c r="J32" s="3"/>
      <c r="K32" s="3"/>
      <c r="L32" s="3"/>
      <c r="M32" s="3"/>
      <c r="N32" s="3"/>
      <c r="O32" s="450">
        <v>41000</v>
      </c>
      <c r="P32" s="451">
        <v>31250</v>
      </c>
      <c r="Q32" s="451">
        <v>22922.679</v>
      </c>
      <c r="R32" s="451">
        <v>33750</v>
      </c>
      <c r="S32" s="451">
        <v>15871.673999999999</v>
      </c>
      <c r="T32" s="344">
        <f t="shared" si="0"/>
        <v>0.36327869879432506</v>
      </c>
      <c r="U32" s="344">
        <f t="shared" si="1"/>
        <v>1.1264297641193992</v>
      </c>
    </row>
    <row r="33" spans="8:21" ht="14.25">
      <c r="H33" s="10"/>
      <c r="I33" s="3"/>
      <c r="J33" s="3"/>
      <c r="K33" s="3"/>
      <c r="L33" s="3"/>
      <c r="M33" s="3"/>
      <c r="N33" s="3"/>
      <c r="O33" s="450">
        <v>41030</v>
      </c>
      <c r="P33" s="451">
        <v>30000</v>
      </c>
      <c r="Q33" s="451">
        <v>23263.981209523907</v>
      </c>
      <c r="R33" s="451">
        <v>33750</v>
      </c>
      <c r="S33" s="451">
        <v>17148.88396666674</v>
      </c>
      <c r="T33" s="344">
        <f t="shared" si="0"/>
        <v>0.2895471213550702</v>
      </c>
      <c r="U33" s="344">
        <f t="shared" si="1"/>
        <v>0.9680581002006772</v>
      </c>
    </row>
    <row r="34" spans="8:21" ht="14.25">
      <c r="H34" s="10"/>
      <c r="I34" s="3"/>
      <c r="J34" s="3"/>
      <c r="K34" s="3"/>
      <c r="L34" s="3"/>
      <c r="M34" s="3"/>
      <c r="N34" s="3"/>
      <c r="O34" s="450">
        <v>41061</v>
      </c>
      <c r="P34" s="451">
        <v>30000</v>
      </c>
      <c r="Q34" s="259">
        <v>24660.808228571448</v>
      </c>
      <c r="R34" s="451">
        <v>31250</v>
      </c>
      <c r="S34" s="259">
        <v>17873.233638095255</v>
      </c>
      <c r="T34" s="344">
        <f t="shared" si="0"/>
        <v>0.21650514135391097</v>
      </c>
      <c r="U34" s="344">
        <f t="shared" si="1"/>
        <v>0.7484245231032689</v>
      </c>
    </row>
    <row r="35" spans="8:21" ht="14.25">
      <c r="H35" s="10"/>
      <c r="I35" s="3"/>
      <c r="J35" s="3"/>
      <c r="K35" s="3"/>
      <c r="L35" s="3"/>
      <c r="M35" s="3"/>
      <c r="N35" s="3"/>
      <c r="O35" s="450">
        <v>41091</v>
      </c>
      <c r="P35" s="451">
        <v>30000</v>
      </c>
      <c r="Q35" s="259">
        <v>26555.81148</v>
      </c>
      <c r="R35" s="451">
        <v>31250</v>
      </c>
      <c r="S35" s="259">
        <v>19602.108645</v>
      </c>
      <c r="T35" s="344">
        <f t="shared" si="0"/>
        <v>0.12969622572422335</v>
      </c>
      <c r="U35" s="344">
        <f t="shared" si="1"/>
        <v>0.5942162430556206</v>
      </c>
    </row>
    <row r="36" spans="8:21" ht="14.25">
      <c r="H36" s="10"/>
      <c r="I36" s="3"/>
      <c r="J36" s="3"/>
      <c r="K36" s="3"/>
      <c r="L36" s="3"/>
      <c r="M36" s="3"/>
      <c r="N36" s="3"/>
      <c r="O36" s="450">
        <v>41122</v>
      </c>
      <c r="P36" s="451">
        <v>27500</v>
      </c>
      <c r="Q36" s="259">
        <v>28785.837</v>
      </c>
      <c r="R36" s="451">
        <v>33750</v>
      </c>
      <c r="S36" s="259">
        <v>17552.3651</v>
      </c>
      <c r="T36" s="344">
        <f t="shared" si="0"/>
        <v>-0.04466908500871447</v>
      </c>
      <c r="U36" s="344">
        <f t="shared" si="1"/>
        <v>0.9228177973576908</v>
      </c>
    </row>
    <row r="37" spans="8:21" ht="14.25">
      <c r="H37" s="10"/>
      <c r="I37" s="3"/>
      <c r="J37" s="3"/>
      <c r="K37" s="3"/>
      <c r="L37" s="3"/>
      <c r="M37" s="3"/>
      <c r="N37" s="3"/>
      <c r="O37" s="450">
        <v>41153</v>
      </c>
      <c r="P37" s="451">
        <v>23750</v>
      </c>
      <c r="Q37" s="259">
        <v>22229.342399999998</v>
      </c>
      <c r="R37" s="451">
        <v>35000</v>
      </c>
      <c r="S37" s="259">
        <v>17625.041999999998</v>
      </c>
      <c r="T37" s="344">
        <f t="shared" si="0"/>
        <v>0.06840767363410638</v>
      </c>
      <c r="U37" s="344">
        <f t="shared" si="1"/>
        <v>0.985810870691826</v>
      </c>
    </row>
    <row r="38" spans="8:21" ht="14.25">
      <c r="H38" s="10"/>
      <c r="I38" s="3"/>
      <c r="J38" s="3"/>
      <c r="K38" s="3"/>
      <c r="L38" s="3"/>
      <c r="M38" s="3"/>
      <c r="N38" s="3"/>
      <c r="O38" s="450">
        <v>41183</v>
      </c>
      <c r="P38" s="451">
        <v>25000</v>
      </c>
      <c r="Q38" s="259">
        <v>23301.1792</v>
      </c>
      <c r="R38" s="451">
        <v>33750</v>
      </c>
      <c r="S38" s="259">
        <v>18255.0896</v>
      </c>
      <c r="T38" s="344">
        <f t="shared" si="0"/>
        <v>0.07290707416215225</v>
      </c>
      <c r="U38" s="344">
        <f t="shared" si="1"/>
        <v>0.8487994712444469</v>
      </c>
    </row>
    <row r="39" spans="8:21" ht="14.25">
      <c r="H39" s="10"/>
      <c r="I39" s="3"/>
      <c r="J39" s="3"/>
      <c r="K39" s="3"/>
      <c r="L39" s="3"/>
      <c r="M39" s="3"/>
      <c r="N39" s="3"/>
      <c r="O39" s="450">
        <v>41214</v>
      </c>
      <c r="P39" s="451">
        <v>23750</v>
      </c>
      <c r="Q39" s="259">
        <v>24647.1046</v>
      </c>
      <c r="R39" s="451">
        <v>33750</v>
      </c>
      <c r="S39" s="259">
        <v>18575.777</v>
      </c>
      <c r="T39" s="344">
        <f t="shared" si="0"/>
        <v>-0.03639797106228859</v>
      </c>
      <c r="U39" s="344">
        <f t="shared" si="1"/>
        <v>0.8168822763107031</v>
      </c>
    </row>
    <row r="40" spans="1:21" ht="14.25">
      <c r="A40" s="67"/>
      <c r="B40" s="67"/>
      <c r="C40" s="67"/>
      <c r="D40" s="67"/>
      <c r="E40" s="67"/>
      <c r="F40" s="67"/>
      <c r="G40" s="67"/>
      <c r="H40" s="67"/>
      <c r="I40" s="67"/>
      <c r="O40" s="450">
        <v>41244</v>
      </c>
      <c r="P40" s="451">
        <v>22500</v>
      </c>
      <c r="Q40" s="259">
        <v>23658.055200000003</v>
      </c>
      <c r="R40" s="451">
        <v>30000</v>
      </c>
      <c r="S40" s="259">
        <v>18296.6199</v>
      </c>
      <c r="T40" s="344">
        <f>P40/Q40-1</f>
        <v>-0.048949720939023056</v>
      </c>
      <c r="U40" s="344">
        <f>R40/S40-1</f>
        <v>0.6396471131807246</v>
      </c>
    </row>
    <row r="41" spans="1:21" ht="14.25">
      <c r="A41" s="67"/>
      <c r="B41" s="67"/>
      <c r="C41" s="67"/>
      <c r="D41" s="67"/>
      <c r="E41" s="67"/>
      <c r="F41" s="67"/>
      <c r="G41" s="67"/>
      <c r="H41" s="67"/>
      <c r="I41" s="67"/>
      <c r="O41" s="450">
        <v>41275</v>
      </c>
      <c r="P41" s="451">
        <v>23750</v>
      </c>
      <c r="Q41" s="259">
        <v>23290.408999999996</v>
      </c>
      <c r="R41" s="451">
        <v>31250</v>
      </c>
      <c r="S41" s="259">
        <v>18298.7879</v>
      </c>
      <c r="T41" s="344">
        <f>P41/Q41-1</f>
        <v>0.019733058358915256</v>
      </c>
      <c r="U41" s="344">
        <f>R41/S41-1</f>
        <v>0.7077633868853139</v>
      </c>
    </row>
    <row r="42" spans="1:21" ht="14.25">
      <c r="A42" s="67"/>
      <c r="B42" s="67"/>
      <c r="C42" s="67"/>
      <c r="D42" s="67"/>
      <c r="E42" s="67"/>
      <c r="F42" s="67"/>
      <c r="G42" s="67"/>
      <c r="H42" s="67"/>
      <c r="I42" s="67"/>
      <c r="O42" s="450">
        <v>41306</v>
      </c>
      <c r="P42" s="451">
        <v>22500</v>
      </c>
      <c r="Q42" s="259">
        <v>22049.594999999998</v>
      </c>
      <c r="R42" s="451">
        <v>30000</v>
      </c>
      <c r="S42" s="259">
        <v>18481.278</v>
      </c>
      <c r="T42" s="344">
        <f>P42/Q42-1</f>
        <v>0.020426905800310813</v>
      </c>
      <c r="U42" s="344">
        <f>R42/S42-1</f>
        <v>0.6232643651591627</v>
      </c>
    </row>
    <row r="43" spans="1:21" ht="14.25">
      <c r="A43" s="67"/>
      <c r="B43" s="67"/>
      <c r="C43" s="67"/>
      <c r="D43" s="67"/>
      <c r="E43" s="67"/>
      <c r="F43" s="67"/>
      <c r="G43" s="77"/>
      <c r="H43" s="67"/>
      <c r="I43" s="67"/>
      <c r="O43" s="450">
        <v>41334</v>
      </c>
      <c r="P43" s="451">
        <v>23750</v>
      </c>
      <c r="Q43" s="259">
        <v>21675.968999999997</v>
      </c>
      <c r="R43" s="451">
        <v>30000</v>
      </c>
      <c r="S43" s="259">
        <v>18291.132999999998</v>
      </c>
      <c r="T43" s="167"/>
      <c r="U43" s="167"/>
    </row>
    <row r="44" spans="1:19" ht="14.25">
      <c r="A44" s="67"/>
      <c r="B44" s="67"/>
      <c r="C44" s="67"/>
      <c r="D44" s="67"/>
      <c r="E44" s="67"/>
      <c r="F44" s="67"/>
      <c r="G44" s="67"/>
      <c r="H44" s="67"/>
      <c r="I44" s="67"/>
      <c r="O44" s="450">
        <v>41365</v>
      </c>
      <c r="P44" s="451">
        <v>21250</v>
      </c>
      <c r="Q44" s="259">
        <v>22641.647</v>
      </c>
      <c r="R44" s="451">
        <v>30000</v>
      </c>
      <c r="S44" s="259">
        <v>18684.792</v>
      </c>
    </row>
    <row r="45" spans="1:19" ht="14.25">
      <c r="A45" s="67"/>
      <c r="B45" s="67"/>
      <c r="C45" s="67"/>
      <c r="D45" s="67"/>
      <c r="E45" s="67"/>
      <c r="F45" s="67"/>
      <c r="G45" s="67"/>
      <c r="H45" s="67"/>
      <c r="I45" s="67"/>
      <c r="O45" s="450">
        <v>41395</v>
      </c>
      <c r="P45" s="451">
        <v>21250</v>
      </c>
      <c r="Q45" s="259">
        <v>23001.4388</v>
      </c>
      <c r="R45" s="451">
        <v>30000</v>
      </c>
      <c r="S45" s="259">
        <v>19999.3791</v>
      </c>
    </row>
    <row r="46" spans="1:22" ht="14.25">
      <c r="A46" s="67"/>
      <c r="B46" s="67"/>
      <c r="C46" s="67"/>
      <c r="D46" s="67"/>
      <c r="E46" s="67"/>
      <c r="F46" s="67"/>
      <c r="G46" s="67"/>
      <c r="H46" s="67"/>
      <c r="I46" s="67"/>
      <c r="O46" s="450">
        <v>41426</v>
      </c>
      <c r="P46" s="451">
        <v>21250</v>
      </c>
      <c r="Q46" s="259">
        <v>22474.3775</v>
      </c>
      <c r="R46" s="451">
        <v>30000</v>
      </c>
      <c r="S46" s="259">
        <v>19858.1125</v>
      </c>
      <c r="U46" s="403"/>
      <c r="V46" s="403"/>
    </row>
    <row r="47" spans="15:22" ht="14.25">
      <c r="O47" s="450">
        <v>41456</v>
      </c>
      <c r="P47" s="451">
        <v>21250</v>
      </c>
      <c r="Q47" s="259">
        <v>24624.073163636363</v>
      </c>
      <c r="R47" s="451">
        <v>27500</v>
      </c>
      <c r="S47" s="259">
        <v>19317.609563636364</v>
      </c>
      <c r="U47" s="403"/>
      <c r="V47" s="403"/>
    </row>
    <row r="48" spans="15:22" ht="14.25">
      <c r="O48" s="450">
        <v>41487</v>
      </c>
      <c r="P48" s="451">
        <v>21250</v>
      </c>
      <c r="Q48" s="259">
        <v>22428.314100000003</v>
      </c>
      <c r="R48" s="451">
        <v>26250</v>
      </c>
      <c r="S48" s="259">
        <v>18871.023971428574</v>
      </c>
      <c r="U48" s="403"/>
      <c r="V48" s="403"/>
    </row>
    <row r="49" spans="15:22" ht="14.25">
      <c r="O49" s="450">
        <v>41518</v>
      </c>
      <c r="P49" s="451">
        <v>21250</v>
      </c>
      <c r="Q49" s="259">
        <v>23985.740638888885</v>
      </c>
      <c r="R49" s="451">
        <v>31250</v>
      </c>
      <c r="S49" s="259">
        <v>17669.11069444444</v>
      </c>
      <c r="U49" s="403"/>
      <c r="V49" s="403"/>
    </row>
    <row r="50" spans="15:22" ht="14.25">
      <c r="O50" s="450">
        <v>41548</v>
      </c>
      <c r="P50" s="451">
        <v>21250</v>
      </c>
      <c r="Q50" s="259">
        <v>20027.75429999999</v>
      </c>
      <c r="R50" s="451">
        <v>25000</v>
      </c>
      <c r="S50" s="259">
        <v>17285.542718181812</v>
      </c>
      <c r="U50" s="403"/>
      <c r="V50" s="403"/>
    </row>
    <row r="51" spans="15:22" ht="14.25">
      <c r="O51" s="450">
        <v>41579</v>
      </c>
      <c r="P51" s="451">
        <v>20000</v>
      </c>
      <c r="Q51" s="259">
        <v>20407.8516</v>
      </c>
      <c r="R51" s="451">
        <v>21250</v>
      </c>
      <c r="S51" s="259">
        <v>16757.9127</v>
      </c>
      <c r="U51" s="403"/>
      <c r="V51" s="403"/>
    </row>
    <row r="52" spans="15:22" ht="14.25">
      <c r="O52" s="450">
        <v>41609</v>
      </c>
      <c r="P52" s="451">
        <v>20000</v>
      </c>
      <c r="Q52" s="259">
        <v>19359.711769999998</v>
      </c>
      <c r="R52" s="451">
        <v>21250</v>
      </c>
      <c r="S52" s="259">
        <v>16904.26815</v>
      </c>
      <c r="U52" s="403"/>
      <c r="V52" s="403"/>
    </row>
    <row r="53" spans="15:18" ht="14.25">
      <c r="O53" s="67"/>
      <c r="P53" s="67"/>
      <c r="Q53" s="67"/>
      <c r="R53" s="67"/>
    </row>
    <row r="54" spans="15:18" ht="14.25">
      <c r="O54" s="67"/>
      <c r="P54" s="67"/>
      <c r="Q54" s="67"/>
      <c r="R54" s="67"/>
    </row>
    <row r="55" spans="15:18" ht="14.25">
      <c r="O55" s="67"/>
      <c r="P55" s="67"/>
      <c r="Q55" s="67"/>
      <c r="R55" s="67"/>
    </row>
    <row r="56" spans="15:18" ht="14.25">
      <c r="O56" s="67"/>
      <c r="P56" s="67"/>
      <c r="Q56" s="67"/>
      <c r="R56" s="67"/>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2" sqref="A2"/>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9"/>
  <sheetViews>
    <sheetView zoomScalePageLayoutView="0" workbookViewId="0" topLeftCell="A1">
      <selection activeCell="A1" sqref="A1:K1"/>
    </sheetView>
  </sheetViews>
  <sheetFormatPr defaultColWidth="11.00390625" defaultRowHeight="14.25"/>
  <cols>
    <col min="1" max="1" width="27.75390625" style="11" customWidth="1"/>
    <col min="2" max="2" width="8.625" style="11" bestFit="1" customWidth="1"/>
    <col min="3" max="4" width="7.50390625" style="11" bestFit="1" customWidth="1"/>
    <col min="5" max="5" width="10.25390625" style="11" bestFit="1" customWidth="1"/>
    <col min="6" max="6" width="8.625" style="11" customWidth="1"/>
    <col min="7" max="7" width="8.25390625" style="11" customWidth="1"/>
    <col min="8" max="8" width="10.25390625" style="11" bestFit="1" customWidth="1"/>
    <col min="9" max="9" width="8.875" style="11" customWidth="1"/>
    <col min="10" max="10" width="8.625" style="11" customWidth="1"/>
    <col min="11" max="11" width="10.25390625" style="11" bestFit="1" customWidth="1"/>
    <col min="12" max="14" width="7.75390625" style="11" customWidth="1"/>
    <col min="15" max="16384" width="11.00390625" style="11" customWidth="1"/>
  </cols>
  <sheetData>
    <row r="1" spans="1:27" ht="12.75">
      <c r="A1" s="469" t="s">
        <v>355</v>
      </c>
      <c r="B1" s="469"/>
      <c r="C1" s="469"/>
      <c r="D1" s="469"/>
      <c r="E1" s="469"/>
      <c r="F1" s="469"/>
      <c r="G1" s="469"/>
      <c r="H1" s="469"/>
      <c r="I1" s="469"/>
      <c r="J1" s="469"/>
      <c r="K1" s="469"/>
      <c r="N1" s="417"/>
      <c r="O1" s="417"/>
      <c r="P1" s="417"/>
      <c r="Q1" s="417"/>
      <c r="R1" s="417"/>
      <c r="S1" s="417"/>
      <c r="T1" s="417"/>
      <c r="U1" s="417"/>
      <c r="V1" s="417"/>
      <c r="W1" s="417"/>
      <c r="X1" s="417"/>
      <c r="Y1" s="417"/>
      <c r="Z1" s="417"/>
      <c r="AA1" s="417"/>
    </row>
    <row r="2" spans="1:27" ht="12.75">
      <c r="A2" s="56"/>
      <c r="B2" s="155"/>
      <c r="C2" s="155"/>
      <c r="D2" s="155"/>
      <c r="E2" s="56"/>
      <c r="F2" s="155"/>
      <c r="G2" s="155"/>
      <c r="H2" s="155"/>
      <c r="I2" s="155"/>
      <c r="J2" s="155"/>
      <c r="K2" s="56"/>
      <c r="N2" s="417"/>
      <c r="O2" s="417"/>
      <c r="P2" s="417"/>
      <c r="Q2" s="417"/>
      <c r="R2" s="417"/>
      <c r="S2" s="417"/>
      <c r="T2" s="417"/>
      <c r="U2" s="417"/>
      <c r="V2" s="417"/>
      <c r="W2" s="417"/>
      <c r="X2" s="417"/>
      <c r="Y2" s="417"/>
      <c r="Z2" s="417"/>
      <c r="AA2" s="417"/>
    </row>
    <row r="3" spans="1:27" ht="13.5" thickBot="1">
      <c r="A3" s="481"/>
      <c r="B3" s="481"/>
      <c r="C3" s="481"/>
      <c r="D3" s="481"/>
      <c r="E3" s="481"/>
      <c r="F3" s="481"/>
      <c r="G3" s="481"/>
      <c r="H3" s="481"/>
      <c r="I3" s="481"/>
      <c r="J3" s="481"/>
      <c r="K3" s="481"/>
      <c r="M3" s="77"/>
      <c r="N3" s="417"/>
      <c r="O3" s="417"/>
      <c r="P3" s="417"/>
      <c r="Q3" s="417"/>
      <c r="R3" s="417"/>
      <c r="S3" s="417"/>
      <c r="T3" s="417"/>
      <c r="U3" s="417"/>
      <c r="V3" s="417"/>
      <c r="W3" s="417"/>
      <c r="X3" s="417"/>
      <c r="Y3" s="417"/>
      <c r="Z3" s="417"/>
      <c r="AA3" s="417"/>
    </row>
    <row r="4" spans="1:27" ht="26.25" customHeight="1" thickBot="1">
      <c r="A4" s="478" t="s">
        <v>65</v>
      </c>
      <c r="B4" s="473" t="s">
        <v>356</v>
      </c>
      <c r="C4" s="470" t="s">
        <v>357</v>
      </c>
      <c r="D4" s="471"/>
      <c r="E4" s="472"/>
      <c r="F4" s="475" t="s">
        <v>302</v>
      </c>
      <c r="G4" s="476"/>
      <c r="H4" s="477"/>
      <c r="I4" s="475" t="s">
        <v>11</v>
      </c>
      <c r="J4" s="476"/>
      <c r="K4" s="477"/>
      <c r="L4" s="77"/>
      <c r="M4" s="77"/>
      <c r="N4" s="77"/>
      <c r="O4" s="77"/>
      <c r="P4" s="77"/>
      <c r="Q4" s="77"/>
      <c r="R4" s="77"/>
      <c r="S4" s="77"/>
      <c r="T4" s="417"/>
      <c r="U4" s="417"/>
      <c r="V4" s="417"/>
      <c r="W4" s="417"/>
      <c r="X4" s="417"/>
      <c r="Y4" s="417"/>
      <c r="Z4" s="417"/>
      <c r="AA4" s="417"/>
    </row>
    <row r="5" spans="1:27" ht="26.25" customHeight="1" thickBot="1">
      <c r="A5" s="479"/>
      <c r="B5" s="474"/>
      <c r="C5" s="433" t="s">
        <v>382</v>
      </c>
      <c r="D5" s="433" t="s">
        <v>383</v>
      </c>
      <c r="E5" s="394" t="s">
        <v>257</v>
      </c>
      <c r="F5" s="433">
        <v>41306</v>
      </c>
      <c r="G5" s="433">
        <v>41671</v>
      </c>
      <c r="H5" s="394" t="s">
        <v>257</v>
      </c>
      <c r="I5" s="393" t="s">
        <v>384</v>
      </c>
      <c r="J5" s="393" t="s">
        <v>385</v>
      </c>
      <c r="K5" s="394" t="s">
        <v>257</v>
      </c>
      <c r="L5" s="77"/>
      <c r="M5" s="77"/>
      <c r="N5" s="77"/>
      <c r="O5" s="77"/>
      <c r="P5" s="77"/>
      <c r="Q5" s="77"/>
      <c r="R5" s="77"/>
      <c r="S5" s="77"/>
      <c r="T5" s="417"/>
      <c r="U5" s="417"/>
      <c r="V5" s="417"/>
      <c r="W5" s="417"/>
      <c r="X5" s="417"/>
      <c r="Y5" s="417"/>
      <c r="Z5" s="417"/>
      <c r="AA5" s="417"/>
    </row>
    <row r="6" spans="1:27" s="159" customFormat="1" ht="26.25" customHeight="1" thickBot="1">
      <c r="A6" s="480"/>
      <c r="B6" s="470" t="s">
        <v>164</v>
      </c>
      <c r="C6" s="471"/>
      <c r="D6" s="471"/>
      <c r="E6" s="471"/>
      <c r="F6" s="471"/>
      <c r="G6" s="471"/>
      <c r="H6" s="471"/>
      <c r="I6" s="471"/>
      <c r="J6" s="471"/>
      <c r="K6" s="472"/>
      <c r="L6" s="77"/>
      <c r="M6" s="77"/>
      <c r="N6" s="77"/>
      <c r="O6" s="77"/>
      <c r="P6" s="77"/>
      <c r="Q6" s="77"/>
      <c r="R6" s="77"/>
      <c r="S6" s="77"/>
      <c r="T6" s="417"/>
      <c r="U6" s="417"/>
      <c r="V6" s="417"/>
      <c r="W6" s="417"/>
      <c r="X6" s="417"/>
      <c r="Y6" s="417"/>
      <c r="Z6" s="417"/>
      <c r="AA6" s="417"/>
    </row>
    <row r="7" spans="1:27" ht="12.75">
      <c r="A7" s="419" t="s">
        <v>12</v>
      </c>
      <c r="B7" s="370">
        <v>399.790282</v>
      </c>
      <c r="C7" s="370">
        <v>55.1158</v>
      </c>
      <c r="D7" s="370">
        <v>53.759742</v>
      </c>
      <c r="E7" s="364">
        <v>-0.02460379782204014</v>
      </c>
      <c r="F7" s="370">
        <v>23.440356</v>
      </c>
      <c r="G7" s="370">
        <v>25.482768</v>
      </c>
      <c r="H7" s="364">
        <v>0.08713229440713266</v>
      </c>
      <c r="I7" s="370">
        <v>404.465255</v>
      </c>
      <c r="J7" s="370">
        <v>398.434224</v>
      </c>
      <c r="K7" s="364">
        <v>-0.014911122588267878</v>
      </c>
      <c r="L7" s="77"/>
      <c r="M7" s="425"/>
      <c r="N7" s="77"/>
      <c r="O7" s="77"/>
      <c r="P7" s="77"/>
      <c r="Q7" s="77"/>
      <c r="R7" s="77"/>
      <c r="S7" s="77"/>
      <c r="T7" s="417"/>
      <c r="U7" s="417"/>
      <c r="V7" s="417"/>
      <c r="W7" s="417"/>
      <c r="X7" s="417"/>
      <c r="Y7" s="417"/>
      <c r="Z7" s="417"/>
      <c r="AA7" s="417"/>
    </row>
    <row r="8" spans="1:27" ht="12.75">
      <c r="A8" s="419" t="s">
        <v>13</v>
      </c>
      <c r="B8" s="368">
        <v>410.260983</v>
      </c>
      <c r="C8" s="368">
        <v>81.052807</v>
      </c>
      <c r="D8" s="368">
        <v>47.961161</v>
      </c>
      <c r="E8" s="363">
        <v>-0.40827267092674535</v>
      </c>
      <c r="F8" s="368">
        <v>40.413071</v>
      </c>
      <c r="G8" s="368">
        <v>24.978984</v>
      </c>
      <c r="H8" s="363">
        <v>-0.38190829397746096</v>
      </c>
      <c r="I8" s="368">
        <v>321.312265</v>
      </c>
      <c r="J8" s="368">
        <v>377.169337</v>
      </c>
      <c r="K8" s="363">
        <v>0.1738404601517467</v>
      </c>
      <c r="L8" s="77"/>
      <c r="M8" s="425"/>
      <c r="N8" s="77"/>
      <c r="O8" s="77"/>
      <c r="P8" s="77"/>
      <c r="Q8" s="77"/>
      <c r="R8" s="77"/>
      <c r="S8" s="77"/>
      <c r="T8" s="417"/>
      <c r="U8" s="417"/>
      <c r="V8" s="417"/>
      <c r="W8" s="417"/>
      <c r="X8" s="417"/>
      <c r="Y8" s="417"/>
      <c r="Z8" s="417"/>
      <c r="AA8" s="417"/>
    </row>
    <row r="9" spans="1:27" ht="12.75">
      <c r="A9" s="419" t="s">
        <v>14</v>
      </c>
      <c r="B9" s="368">
        <v>8.911905</v>
      </c>
      <c r="C9" s="368">
        <v>0.882757</v>
      </c>
      <c r="D9" s="368">
        <v>1.451031</v>
      </c>
      <c r="E9" s="363">
        <v>0.6437490725080628</v>
      </c>
      <c r="F9" s="368">
        <v>0.322758</v>
      </c>
      <c r="G9" s="368">
        <v>0.564885</v>
      </c>
      <c r="H9" s="363">
        <v>0.7501812503485583</v>
      </c>
      <c r="I9" s="368">
        <v>6.295443</v>
      </c>
      <c r="J9" s="368">
        <v>9.480179</v>
      </c>
      <c r="K9" s="363">
        <v>0.5058795703495369</v>
      </c>
      <c r="L9" s="253"/>
      <c r="M9" s="425"/>
      <c r="N9" s="77"/>
      <c r="O9" s="77"/>
      <c r="P9" s="77"/>
      <c r="Q9" s="77"/>
      <c r="R9" s="77"/>
      <c r="S9" s="77"/>
      <c r="T9" s="417"/>
      <c r="U9" s="417"/>
      <c r="V9" s="417"/>
      <c r="W9" s="417"/>
      <c r="X9" s="417"/>
      <c r="Y9" s="417"/>
      <c r="Z9" s="417"/>
      <c r="AA9" s="417"/>
    </row>
    <row r="10" spans="1:27" ht="12.75">
      <c r="A10" s="419" t="s">
        <v>15</v>
      </c>
      <c r="B10" s="368">
        <v>61.392328</v>
      </c>
      <c r="C10" s="368">
        <v>5.635703</v>
      </c>
      <c r="D10" s="368">
        <v>5.527867</v>
      </c>
      <c r="E10" s="363">
        <v>-0.019134436289492296</v>
      </c>
      <c r="F10" s="368">
        <v>2.341819</v>
      </c>
      <c r="G10" s="368">
        <v>2.422093</v>
      </c>
      <c r="H10" s="363">
        <v>0.034278481812642037</v>
      </c>
      <c r="I10" s="368">
        <v>48.109319</v>
      </c>
      <c r="J10" s="368">
        <v>61.284492</v>
      </c>
      <c r="K10" s="363">
        <v>0.2738590625238324</v>
      </c>
      <c r="L10" s="253"/>
      <c r="M10" s="425"/>
      <c r="N10" s="77"/>
      <c r="O10" s="77"/>
      <c r="P10" s="77"/>
      <c r="Q10" s="77"/>
      <c r="R10" s="77"/>
      <c r="S10" s="77"/>
      <c r="T10" s="417"/>
      <c r="U10" s="417"/>
      <c r="V10" s="417"/>
      <c r="W10" s="417"/>
      <c r="X10" s="417"/>
      <c r="Y10" s="417"/>
      <c r="Z10" s="417"/>
      <c r="AA10" s="417"/>
    </row>
    <row r="11" spans="1:27" ht="12.75">
      <c r="A11" s="419" t="s">
        <v>16</v>
      </c>
      <c r="B11" s="368">
        <v>3.485029</v>
      </c>
      <c r="C11" s="368">
        <v>0.356183</v>
      </c>
      <c r="D11" s="368">
        <v>0.513895</v>
      </c>
      <c r="E11" s="363">
        <v>0.4427836252712789</v>
      </c>
      <c r="F11" s="368">
        <v>0.128196</v>
      </c>
      <c r="G11" s="368">
        <v>0.201966</v>
      </c>
      <c r="H11" s="363">
        <v>0.575446971824394</v>
      </c>
      <c r="I11" s="368">
        <v>3.96731</v>
      </c>
      <c r="J11" s="368">
        <v>3.642741</v>
      </c>
      <c r="K11" s="363">
        <v>-0.0818108491647993</v>
      </c>
      <c r="L11" s="253"/>
      <c r="M11" s="425"/>
      <c r="N11" s="77"/>
      <c r="O11" s="77"/>
      <c r="P11" s="77"/>
      <c r="Q11" s="77"/>
      <c r="R11" s="77"/>
      <c r="S11" s="77"/>
      <c r="T11" s="417"/>
      <c r="U11" s="417"/>
      <c r="V11" s="417"/>
      <c r="W11" s="417"/>
      <c r="X11" s="417"/>
      <c r="Y11" s="417"/>
      <c r="Z11" s="417"/>
      <c r="AA11" s="417"/>
    </row>
    <row r="12" spans="1:27" ht="13.5" thickBot="1">
      <c r="A12" s="419" t="s">
        <v>17</v>
      </c>
      <c r="B12" s="369">
        <v>1.331921</v>
      </c>
      <c r="C12" s="369">
        <v>0.140658</v>
      </c>
      <c r="D12" s="369">
        <v>0.083541</v>
      </c>
      <c r="E12" s="361">
        <v>-0.40607004223009</v>
      </c>
      <c r="F12" s="369">
        <v>0.063141</v>
      </c>
      <c r="G12" s="369">
        <v>0.034572</v>
      </c>
      <c r="H12" s="361">
        <v>-0.4524635339953438</v>
      </c>
      <c r="I12" s="369">
        <v>1.663507</v>
      </c>
      <c r="J12" s="369">
        <v>1.274804</v>
      </c>
      <c r="K12" s="361">
        <v>-0.23366478169313387</v>
      </c>
      <c r="L12" s="253"/>
      <c r="M12" s="425"/>
      <c r="N12" s="77"/>
      <c r="O12" s="77"/>
      <c r="P12" s="77"/>
      <c r="Q12" s="77"/>
      <c r="R12" s="77"/>
      <c r="S12" s="77"/>
      <c r="T12" s="417"/>
      <c r="U12" s="417"/>
      <c r="V12" s="417"/>
      <c r="W12" s="417"/>
      <c r="X12" s="417"/>
      <c r="Y12" s="417"/>
      <c r="Z12" s="417"/>
      <c r="AA12" s="417"/>
    </row>
    <row r="13" spans="1:27" ht="13.5" thickBot="1">
      <c r="A13" s="203" t="s">
        <v>104</v>
      </c>
      <c r="B13" s="389">
        <v>885.1724480000001</v>
      </c>
      <c r="C13" s="389">
        <v>143.183908</v>
      </c>
      <c r="D13" s="390">
        <v>109.297237</v>
      </c>
      <c r="E13" s="361">
        <v>-0.236665359070937</v>
      </c>
      <c r="F13" s="371">
        <v>66.709341</v>
      </c>
      <c r="G13" s="372">
        <v>53.685268</v>
      </c>
      <c r="H13" s="361">
        <v>-0.1952361214301307</v>
      </c>
      <c r="I13" s="371">
        <v>785.813099</v>
      </c>
      <c r="J13" s="372">
        <v>851.285777</v>
      </c>
      <c r="K13" s="361">
        <v>0.08331838459211038</v>
      </c>
      <c r="L13" s="253"/>
      <c r="M13" s="253"/>
      <c r="N13" s="77"/>
      <c r="O13" s="77"/>
      <c r="P13" s="77"/>
      <c r="Q13" s="77"/>
      <c r="R13" s="77"/>
      <c r="S13" s="77"/>
      <c r="T13" s="417"/>
      <c r="U13" s="417"/>
      <c r="V13" s="417"/>
      <c r="W13" s="417"/>
      <c r="X13" s="417"/>
      <c r="Y13" s="417"/>
      <c r="Z13" s="417"/>
      <c r="AA13" s="417"/>
    </row>
    <row r="14" spans="1:27" s="60" customFormat="1" ht="13.5" thickBot="1">
      <c r="A14" s="420"/>
      <c r="B14" s="466" t="s">
        <v>330</v>
      </c>
      <c r="C14" s="467"/>
      <c r="D14" s="467"/>
      <c r="E14" s="467"/>
      <c r="F14" s="467"/>
      <c r="G14" s="467"/>
      <c r="H14" s="467"/>
      <c r="I14" s="467"/>
      <c r="J14" s="467"/>
      <c r="K14" s="468"/>
      <c r="L14" s="253"/>
      <c r="M14" s="253"/>
      <c r="N14" s="77"/>
      <c r="O14" s="77"/>
      <c r="P14" s="77"/>
      <c r="Q14" s="77"/>
      <c r="R14" s="77"/>
      <c r="S14" s="77"/>
      <c r="T14" s="417"/>
      <c r="U14" s="417"/>
      <c r="V14" s="417"/>
      <c r="W14" s="417"/>
      <c r="X14" s="417"/>
      <c r="Y14" s="417"/>
      <c r="Z14" s="417"/>
      <c r="AA14" s="417"/>
    </row>
    <row r="15" spans="1:27" ht="12.75">
      <c r="A15" s="421" t="s">
        <v>12</v>
      </c>
      <c r="B15" s="370">
        <v>1361.277576</v>
      </c>
      <c r="C15" s="370">
        <v>185.95655</v>
      </c>
      <c r="D15" s="370">
        <v>189.210536</v>
      </c>
      <c r="E15" s="364">
        <v>0.017498636106122678</v>
      </c>
      <c r="F15" s="370">
        <v>77.48351</v>
      </c>
      <c r="G15" s="370">
        <v>87.527706</v>
      </c>
      <c r="H15" s="364">
        <v>0.12963011097458033</v>
      </c>
      <c r="I15" s="370">
        <v>1348.891282</v>
      </c>
      <c r="J15" s="370">
        <v>1364.531562</v>
      </c>
      <c r="K15" s="364">
        <v>0.011594915178642085</v>
      </c>
      <c r="L15" s="253"/>
      <c r="M15" s="424"/>
      <c r="N15" s="77"/>
      <c r="O15" s="77"/>
      <c r="P15" s="77"/>
      <c r="Q15" s="77"/>
      <c r="R15" s="77"/>
      <c r="S15" s="77"/>
      <c r="T15" s="417"/>
      <c r="U15" s="417"/>
      <c r="V15" s="417"/>
      <c r="W15" s="417"/>
      <c r="X15" s="417"/>
      <c r="Y15" s="417"/>
      <c r="Z15" s="417"/>
      <c r="AA15" s="417"/>
    </row>
    <row r="16" spans="1:27" ht="12.75">
      <c r="A16" s="421" t="s">
        <v>13</v>
      </c>
      <c r="B16" s="368">
        <v>390.826984</v>
      </c>
      <c r="C16" s="368">
        <v>81.682516</v>
      </c>
      <c r="D16" s="368">
        <v>44.744882</v>
      </c>
      <c r="E16" s="363">
        <v>-0.45220979725942834</v>
      </c>
      <c r="F16" s="368">
        <v>40.070729</v>
      </c>
      <c r="G16" s="368">
        <v>23.409189</v>
      </c>
      <c r="H16" s="363">
        <v>-0.4158032662695006</v>
      </c>
      <c r="I16" s="368">
        <v>350.817146</v>
      </c>
      <c r="J16" s="368">
        <v>353.88935</v>
      </c>
      <c r="K16" s="363">
        <v>0.008757280067491324</v>
      </c>
      <c r="L16" s="253"/>
      <c r="M16" s="425"/>
      <c r="N16" s="77"/>
      <c r="O16" s="77"/>
      <c r="P16" s="77"/>
      <c r="Q16" s="77"/>
      <c r="R16" s="77"/>
      <c r="S16" s="77"/>
      <c r="T16" s="417"/>
      <c r="U16" s="417"/>
      <c r="V16" s="417"/>
      <c r="W16" s="417"/>
      <c r="X16" s="417"/>
      <c r="Y16" s="417"/>
      <c r="Z16" s="417"/>
      <c r="AA16" s="417"/>
    </row>
    <row r="17" spans="1:27" ht="12.75">
      <c r="A17" s="421" t="s">
        <v>14</v>
      </c>
      <c r="B17" s="368">
        <v>24.34029</v>
      </c>
      <c r="C17" s="368">
        <v>2.360449</v>
      </c>
      <c r="D17" s="368">
        <v>4.026135</v>
      </c>
      <c r="E17" s="363">
        <v>0.70566489680565</v>
      </c>
      <c r="F17" s="368">
        <v>0.853895</v>
      </c>
      <c r="G17" s="368">
        <v>1.288551</v>
      </c>
      <c r="H17" s="363">
        <v>0.5090274565373964</v>
      </c>
      <c r="I17" s="368">
        <v>19.103309</v>
      </c>
      <c r="J17" s="368">
        <v>26.005976</v>
      </c>
      <c r="K17" s="363">
        <v>0.361333578386865</v>
      </c>
      <c r="L17" s="253"/>
      <c r="M17" s="425"/>
      <c r="N17" s="77"/>
      <c r="O17" s="77"/>
      <c r="P17" s="77"/>
      <c r="Q17" s="77"/>
      <c r="R17" s="77"/>
      <c r="S17" s="77"/>
      <c r="T17" s="417"/>
      <c r="U17" s="417"/>
      <c r="V17" s="417"/>
      <c r="W17" s="417"/>
      <c r="X17" s="417"/>
      <c r="Y17" s="417"/>
      <c r="Z17" s="417"/>
      <c r="AA17" s="417"/>
    </row>
    <row r="18" spans="1:27" ht="12.75">
      <c r="A18" s="421" t="s">
        <v>15</v>
      </c>
      <c r="B18" s="368">
        <v>98.948744</v>
      </c>
      <c r="C18" s="368">
        <v>11.683746</v>
      </c>
      <c r="D18" s="368">
        <v>11.338554</v>
      </c>
      <c r="E18" s="363">
        <v>-0.02954463405828911</v>
      </c>
      <c r="F18" s="368">
        <v>4.948847</v>
      </c>
      <c r="G18" s="368">
        <v>5.119391</v>
      </c>
      <c r="H18" s="363">
        <v>0.034461360393643226</v>
      </c>
      <c r="I18" s="368">
        <v>94.440244</v>
      </c>
      <c r="J18" s="368">
        <v>98.603552</v>
      </c>
      <c r="K18" s="363">
        <v>0.044084045356765245</v>
      </c>
      <c r="L18" s="253"/>
      <c r="M18" s="425"/>
      <c r="N18" s="77"/>
      <c r="O18" s="77"/>
      <c r="P18" s="77"/>
      <c r="Q18" s="77"/>
      <c r="R18" s="77"/>
      <c r="S18" s="77"/>
      <c r="T18" s="417"/>
      <c r="U18" s="417"/>
      <c r="V18" s="417"/>
      <c r="W18" s="417"/>
      <c r="X18" s="417"/>
      <c r="Y18" s="417"/>
      <c r="Z18" s="417"/>
      <c r="AA18" s="417"/>
    </row>
    <row r="19" spans="1:27" ht="12.75">
      <c r="A19" s="421" t="s">
        <v>16</v>
      </c>
      <c r="B19" s="368">
        <v>14.577525</v>
      </c>
      <c r="C19" s="368">
        <v>1.514747</v>
      </c>
      <c r="D19" s="368">
        <v>2.154058</v>
      </c>
      <c r="E19" s="363">
        <v>0.4220579410290959</v>
      </c>
      <c r="F19" s="368">
        <v>0.569099</v>
      </c>
      <c r="G19" s="368">
        <v>0.889257</v>
      </c>
      <c r="H19" s="363">
        <v>0.5625699570724951</v>
      </c>
      <c r="I19" s="368">
        <v>15.896045</v>
      </c>
      <c r="J19" s="368">
        <v>15.216836</v>
      </c>
      <c r="K19" s="363">
        <v>-0.04272817546754559</v>
      </c>
      <c r="L19" s="253"/>
      <c r="M19" s="425"/>
      <c r="N19" s="77"/>
      <c r="O19" s="77"/>
      <c r="P19" s="77"/>
      <c r="Q19" s="77"/>
      <c r="R19" s="77"/>
      <c r="S19" s="77"/>
      <c r="T19" s="417"/>
      <c r="U19" s="417"/>
      <c r="V19" s="417"/>
      <c r="W19" s="417"/>
      <c r="X19" s="417"/>
      <c r="Y19" s="417"/>
      <c r="Z19" s="417"/>
      <c r="AA19" s="417"/>
    </row>
    <row r="20" spans="1:27" ht="13.5" thickBot="1">
      <c r="A20" s="422" t="s">
        <v>17</v>
      </c>
      <c r="B20" s="369">
        <v>6.314245</v>
      </c>
      <c r="C20" s="369">
        <v>0.670321</v>
      </c>
      <c r="D20" s="369">
        <v>0.409596</v>
      </c>
      <c r="E20" s="361">
        <v>-0.38895544075152044</v>
      </c>
      <c r="F20" s="369">
        <v>0.306225</v>
      </c>
      <c r="G20" s="369">
        <v>0.185517</v>
      </c>
      <c r="H20" s="361">
        <v>-0.39418074944893466</v>
      </c>
      <c r="I20" s="369">
        <v>7.74939</v>
      </c>
      <c r="J20" s="369">
        <v>6.05352</v>
      </c>
      <c r="K20" s="361">
        <v>-0.21883916024358052</v>
      </c>
      <c r="L20" s="253"/>
      <c r="M20" s="425"/>
      <c r="N20" s="77"/>
      <c r="O20" s="77"/>
      <c r="P20" s="77"/>
      <c r="Q20" s="77"/>
      <c r="R20" s="77"/>
      <c r="S20" s="77"/>
      <c r="T20" s="417"/>
      <c r="U20" s="417"/>
      <c r="V20" s="417"/>
      <c r="W20" s="417"/>
      <c r="X20" s="417"/>
      <c r="Y20" s="417"/>
      <c r="Z20" s="417"/>
      <c r="AA20" s="417"/>
    </row>
    <row r="21" spans="1:27" ht="13.5" thickBot="1">
      <c r="A21" s="204" t="s">
        <v>104</v>
      </c>
      <c r="B21" s="389">
        <v>1896.285364</v>
      </c>
      <c r="C21" s="389">
        <v>283.868329</v>
      </c>
      <c r="D21" s="389">
        <v>251.883761</v>
      </c>
      <c r="E21" s="361">
        <v>-0.11267395736845309</v>
      </c>
      <c r="F21" s="371">
        <v>124.232305</v>
      </c>
      <c r="G21" s="372">
        <v>118.419611</v>
      </c>
      <c r="H21" s="361">
        <v>-0.04678890889129039</v>
      </c>
      <c r="I21" s="371">
        <v>1836.897416</v>
      </c>
      <c r="J21" s="372">
        <v>1864.300796</v>
      </c>
      <c r="K21" s="361">
        <v>0.014918296341051684</v>
      </c>
      <c r="L21" s="253"/>
      <c r="M21" s="253"/>
      <c r="N21" s="77"/>
      <c r="O21" s="77"/>
      <c r="P21" s="77"/>
      <c r="Q21" s="77"/>
      <c r="R21" s="77"/>
      <c r="S21" s="77"/>
      <c r="T21" s="417"/>
      <c r="U21" s="417"/>
      <c r="V21" s="417"/>
      <c r="W21" s="417"/>
      <c r="X21" s="417"/>
      <c r="Y21" s="417"/>
      <c r="Z21" s="417"/>
      <c r="AA21" s="417"/>
    </row>
    <row r="22" spans="1:27" s="60" customFormat="1" ht="13.5" thickBot="1">
      <c r="A22" s="420"/>
      <c r="B22" s="466" t="s">
        <v>331</v>
      </c>
      <c r="C22" s="467"/>
      <c r="D22" s="467"/>
      <c r="E22" s="467"/>
      <c r="F22" s="467"/>
      <c r="G22" s="467"/>
      <c r="H22" s="467"/>
      <c r="I22" s="467"/>
      <c r="J22" s="467"/>
      <c r="K22" s="468"/>
      <c r="L22" s="253"/>
      <c r="M22" s="253"/>
      <c r="N22" s="77"/>
      <c r="O22" s="77"/>
      <c r="P22" s="77"/>
      <c r="Q22" s="77"/>
      <c r="R22" s="77"/>
      <c r="S22" s="77"/>
      <c r="T22" s="417"/>
      <c r="U22" s="417"/>
      <c r="V22" s="417"/>
      <c r="W22" s="417"/>
      <c r="X22" s="417"/>
      <c r="Y22" s="417"/>
      <c r="Z22" s="417"/>
      <c r="AA22" s="417"/>
    </row>
    <row r="23" spans="1:27" ht="12.75">
      <c r="A23" s="423" t="s">
        <v>12</v>
      </c>
      <c r="B23" s="365">
        <v>3.404979153545308</v>
      </c>
      <c r="C23" s="365">
        <v>3.373924537065596</v>
      </c>
      <c r="D23" s="365">
        <v>3.519558110974565</v>
      </c>
      <c r="E23" s="364">
        <v>0.04316444316079182</v>
      </c>
      <c r="F23" s="365">
        <v>3.3055602909785153</v>
      </c>
      <c r="G23" s="365">
        <v>3.4347801620294938</v>
      </c>
      <c r="H23" s="364">
        <v>0.039091669694739206</v>
      </c>
      <c r="I23" s="365">
        <v>3.3349991509159422</v>
      </c>
      <c r="J23" s="365">
        <v>3.4247348239843975</v>
      </c>
      <c r="K23" s="364">
        <v>0.026907255146919606</v>
      </c>
      <c r="L23" s="253"/>
      <c r="M23" s="253"/>
      <c r="N23" s="77"/>
      <c r="O23" s="77"/>
      <c r="P23" s="77"/>
      <c r="Q23" s="77"/>
      <c r="R23" s="77"/>
      <c r="S23" s="77"/>
      <c r="T23" s="417"/>
      <c r="U23" s="417"/>
      <c r="V23" s="417"/>
      <c r="W23" s="417"/>
      <c r="X23" s="417"/>
      <c r="Y23" s="417"/>
      <c r="Z23" s="417"/>
      <c r="AA23" s="417"/>
    </row>
    <row r="24" spans="1:27" ht="12.75">
      <c r="A24" s="421" t="s">
        <v>13</v>
      </c>
      <c r="B24" s="366">
        <v>0.9526301554247482</v>
      </c>
      <c r="C24" s="366">
        <v>1.0077691201983912</v>
      </c>
      <c r="D24" s="366">
        <v>0.9329399261206375</v>
      </c>
      <c r="E24" s="363">
        <v>-0.07425231888730888</v>
      </c>
      <c r="F24" s="366">
        <v>0.9915289288458182</v>
      </c>
      <c r="G24" s="366">
        <v>0.937155370290481</v>
      </c>
      <c r="H24" s="363">
        <v>-0.05483809596824407</v>
      </c>
      <c r="I24" s="366">
        <v>1.0918261897036516</v>
      </c>
      <c r="J24" s="366">
        <v>0.9382770954151026</v>
      </c>
      <c r="K24" s="363">
        <v>-0.1406351081670114</v>
      </c>
      <c r="L24" s="253"/>
      <c r="M24" s="253"/>
      <c r="N24" s="77"/>
      <c r="O24" s="77"/>
      <c r="P24" s="77"/>
      <c r="Q24" s="77"/>
      <c r="R24" s="77"/>
      <c r="S24" s="77"/>
      <c r="T24" s="417"/>
      <c r="U24" s="417"/>
      <c r="V24" s="417"/>
      <c r="W24" s="417"/>
      <c r="X24" s="417"/>
      <c r="Y24" s="417"/>
      <c r="Z24" s="417"/>
      <c r="AA24" s="417"/>
    </row>
    <row r="25" spans="1:27" ht="12.75">
      <c r="A25" s="421" t="s">
        <v>14</v>
      </c>
      <c r="B25" s="366">
        <v>2.7312106670795973</v>
      </c>
      <c r="C25" s="366">
        <v>2.673951042019491</v>
      </c>
      <c r="D25" s="366">
        <v>2.7746719401584117</v>
      </c>
      <c r="E25" s="363">
        <v>0.03766744287990087</v>
      </c>
      <c r="F25" s="366">
        <v>2.6456199381580006</v>
      </c>
      <c r="G25" s="366">
        <v>2.2810855306832365</v>
      </c>
      <c r="H25" s="363">
        <v>-0.1377878969753189</v>
      </c>
      <c r="I25" s="366">
        <v>3.0344662003928873</v>
      </c>
      <c r="J25" s="366">
        <v>2.743194616894892</v>
      </c>
      <c r="K25" s="363">
        <v>-0.09598775015529348</v>
      </c>
      <c r="L25" s="253"/>
      <c r="M25" s="253"/>
      <c r="N25" s="77"/>
      <c r="O25" s="77"/>
      <c r="P25" s="77"/>
      <c r="Q25" s="77"/>
      <c r="R25" s="77"/>
      <c r="S25" s="77"/>
      <c r="T25" s="417"/>
      <c r="U25" s="417"/>
      <c r="V25" s="417"/>
      <c r="W25" s="417"/>
      <c r="X25" s="417"/>
      <c r="Y25" s="417"/>
      <c r="Z25" s="417"/>
      <c r="AA25" s="417"/>
    </row>
    <row r="26" spans="1:27" ht="12.75">
      <c r="A26" s="421" t="s">
        <v>15</v>
      </c>
      <c r="B26" s="366">
        <v>1.6117444511959216</v>
      </c>
      <c r="C26" s="366">
        <v>2.0731656724990652</v>
      </c>
      <c r="D26" s="366">
        <v>2.0511625912852103</v>
      </c>
      <c r="E26" s="363">
        <v>-0.010613276838281616</v>
      </c>
      <c r="F26" s="366">
        <v>2.113249145215749</v>
      </c>
      <c r="G26" s="366">
        <v>2.1136228047395376</v>
      </c>
      <c r="H26" s="363">
        <v>0.00017681754403375827</v>
      </c>
      <c r="I26" s="366">
        <v>1.9630343135807016</v>
      </c>
      <c r="J26" s="366">
        <v>1.6089478558458148</v>
      </c>
      <c r="K26" s="363">
        <v>-0.18037711072355644</v>
      </c>
      <c r="L26" s="253"/>
      <c r="M26" s="253"/>
      <c r="N26" s="77"/>
      <c r="O26" s="77"/>
      <c r="P26" s="77"/>
      <c r="Q26" s="77"/>
      <c r="R26" s="77"/>
      <c r="S26" s="77"/>
      <c r="T26" s="417"/>
      <c r="U26" s="417"/>
      <c r="V26" s="417"/>
      <c r="W26" s="417"/>
      <c r="X26" s="417"/>
      <c r="Y26" s="417"/>
      <c r="Z26" s="417"/>
      <c r="AA26" s="417"/>
    </row>
    <row r="27" spans="1:27" ht="12.75">
      <c r="A27" s="421" t="s">
        <v>16</v>
      </c>
      <c r="B27" s="366">
        <v>4.182899195386896</v>
      </c>
      <c r="C27" s="366">
        <v>4.252721213533492</v>
      </c>
      <c r="D27" s="366">
        <v>4.191630586014653</v>
      </c>
      <c r="E27" s="363">
        <v>-0.014365067553553712</v>
      </c>
      <c r="F27" s="366">
        <v>4.439288277325345</v>
      </c>
      <c r="G27" s="366">
        <v>4.403003475832565</v>
      </c>
      <c r="H27" s="363">
        <v>-0.008173562793412747</v>
      </c>
      <c r="I27" s="366">
        <v>4.006756467228425</v>
      </c>
      <c r="J27" s="366">
        <v>4.177303848942321</v>
      </c>
      <c r="K27" s="363">
        <v>0.042564948258976276</v>
      </c>
      <c r="L27" s="253"/>
      <c r="M27" s="253"/>
      <c r="N27" s="77"/>
      <c r="O27" s="77"/>
      <c r="P27" s="77"/>
      <c r="Q27" s="77"/>
      <c r="R27" s="77"/>
      <c r="S27" s="77"/>
      <c r="T27" s="417"/>
      <c r="U27" s="417"/>
      <c r="V27" s="417"/>
      <c r="W27" s="417"/>
      <c r="X27" s="417"/>
      <c r="Y27" s="417"/>
      <c r="Z27" s="417"/>
      <c r="AA27" s="417"/>
    </row>
    <row r="28" spans="1:27" ht="13.5" thickBot="1">
      <c r="A28" s="421" t="s">
        <v>17</v>
      </c>
      <c r="B28" s="367">
        <v>4.740705342133655</v>
      </c>
      <c r="C28" s="367">
        <v>4.7656087815836985</v>
      </c>
      <c r="D28" s="367">
        <v>4.902933888749237</v>
      </c>
      <c r="E28" s="361">
        <v>0.028815858258491422</v>
      </c>
      <c r="F28" s="367">
        <v>4.849859837506533</v>
      </c>
      <c r="G28" s="367">
        <v>5.366105518917043</v>
      </c>
      <c r="H28" s="361">
        <v>0.10644548475774673</v>
      </c>
      <c r="I28" s="367">
        <v>4.658465518930789</v>
      </c>
      <c r="J28" s="367">
        <v>4.748588802670842</v>
      </c>
      <c r="K28" s="361">
        <v>0.019346130903795666</v>
      </c>
      <c r="L28" s="253"/>
      <c r="M28" s="253"/>
      <c r="N28" s="77"/>
      <c r="O28" s="77"/>
      <c r="P28" s="77"/>
      <c r="Q28" s="77"/>
      <c r="R28" s="77"/>
      <c r="S28" s="77"/>
      <c r="T28" s="417"/>
      <c r="U28" s="417"/>
      <c r="V28" s="417"/>
      <c r="W28" s="417"/>
      <c r="X28" s="417"/>
      <c r="Y28" s="417"/>
      <c r="Z28" s="417"/>
      <c r="AA28" s="417"/>
    </row>
    <row r="29" spans="1:27" ht="13.5" thickBot="1">
      <c r="A29" s="205" t="s">
        <v>104</v>
      </c>
      <c r="B29" s="362">
        <v>2.142277889788092</v>
      </c>
      <c r="C29" s="362">
        <v>1.9825435201838464</v>
      </c>
      <c r="D29" s="362">
        <v>2.3045757414709396</v>
      </c>
      <c r="E29" s="361">
        <v>0.16243387245150132</v>
      </c>
      <c r="F29" s="362">
        <v>1.8622924936404335</v>
      </c>
      <c r="G29" s="362">
        <v>2.2058120488473674</v>
      </c>
      <c r="H29" s="361">
        <v>0.18446058091305373</v>
      </c>
      <c r="I29" s="362">
        <v>2.337575459530486</v>
      </c>
      <c r="J29" s="362">
        <v>2.1899823142469814</v>
      </c>
      <c r="K29" s="361">
        <v>-0.06313941425152936</v>
      </c>
      <c r="L29" s="253"/>
      <c r="M29" s="253"/>
      <c r="N29" s="77"/>
      <c r="O29" s="77"/>
      <c r="P29" s="77"/>
      <c r="Q29" s="77"/>
      <c r="R29" s="77"/>
      <c r="S29" s="77"/>
      <c r="T29" s="417"/>
      <c r="U29" s="417"/>
      <c r="V29" s="417"/>
      <c r="W29" s="417"/>
      <c r="X29" s="417"/>
      <c r="Y29" s="417"/>
      <c r="Z29" s="417"/>
      <c r="AA29" s="417"/>
    </row>
    <row r="30" spans="1:27" s="80" customFormat="1" ht="12.75">
      <c r="A30" s="82" t="s">
        <v>291</v>
      </c>
      <c r="B30" s="82"/>
      <c r="C30" s="82"/>
      <c r="D30" s="82"/>
      <c r="E30" s="82"/>
      <c r="F30" s="82"/>
      <c r="G30" s="82"/>
      <c r="H30" s="82"/>
      <c r="I30" s="82"/>
      <c r="J30" s="82"/>
      <c r="K30" s="82"/>
      <c r="L30" s="79"/>
      <c r="M30" s="79"/>
      <c r="N30" s="77"/>
      <c r="O30" s="77"/>
      <c r="P30" s="77"/>
      <c r="Q30" s="77"/>
      <c r="R30" s="77"/>
      <c r="S30" s="77"/>
      <c r="T30" s="417"/>
      <c r="U30" s="417"/>
      <c r="V30" s="417"/>
      <c r="W30" s="417"/>
      <c r="X30" s="417"/>
      <c r="Y30" s="417"/>
      <c r="Z30" s="417"/>
      <c r="AA30" s="417"/>
    </row>
    <row r="31" spans="1:27" ht="12.75">
      <c r="A31" s="60"/>
      <c r="B31" s="60"/>
      <c r="C31" s="60"/>
      <c r="D31" s="60"/>
      <c r="E31" s="60"/>
      <c r="F31" s="60"/>
      <c r="G31" s="60"/>
      <c r="H31" s="60"/>
      <c r="I31" s="60"/>
      <c r="J31" s="60"/>
      <c r="K31" s="60"/>
      <c r="L31" s="77"/>
      <c r="M31" s="77"/>
      <c r="N31" s="77"/>
      <c r="O31" s="77"/>
      <c r="P31" s="77"/>
      <c r="Q31" s="77"/>
      <c r="R31" s="77"/>
      <c r="S31" s="77"/>
      <c r="T31" s="417"/>
      <c r="U31" s="417"/>
      <c r="V31" s="417"/>
      <c r="W31" s="417"/>
      <c r="X31" s="417"/>
      <c r="Y31" s="417"/>
      <c r="Z31" s="417"/>
      <c r="AA31" s="417"/>
    </row>
    <row r="32" spans="1:27" ht="12.75">
      <c r="A32" s="356"/>
      <c r="B32" s="356"/>
      <c r="C32" s="356"/>
      <c r="D32" s="356"/>
      <c r="E32" s="356"/>
      <c r="F32" s="356"/>
      <c r="G32" s="356"/>
      <c r="H32" s="356"/>
      <c r="I32" s="356"/>
      <c r="J32" s="356"/>
      <c r="K32" s="356"/>
      <c r="L32" s="77"/>
      <c r="M32" s="77"/>
      <c r="N32" s="77"/>
      <c r="O32" s="77"/>
      <c r="P32" s="77"/>
      <c r="Q32" s="77"/>
      <c r="R32" s="77"/>
      <c r="S32" s="77"/>
      <c r="T32" s="417"/>
      <c r="U32" s="417"/>
      <c r="V32" s="417"/>
      <c r="W32" s="417"/>
      <c r="X32" s="417"/>
      <c r="Y32" s="417"/>
      <c r="Z32" s="417"/>
      <c r="AA32" s="417"/>
    </row>
    <row r="33" spans="1:27" ht="12.75">
      <c r="A33" s="356"/>
      <c r="B33" s="356"/>
      <c r="C33" s="356"/>
      <c r="D33" s="356"/>
      <c r="E33" s="356"/>
      <c r="F33" s="356"/>
      <c r="G33" s="356"/>
      <c r="H33" s="356"/>
      <c r="I33" s="356"/>
      <c r="J33" s="356"/>
      <c r="K33" s="356"/>
      <c r="N33" s="417"/>
      <c r="O33" s="417"/>
      <c r="P33" s="417"/>
      <c r="Q33" s="417"/>
      <c r="R33" s="417"/>
      <c r="S33" s="417"/>
      <c r="T33" s="417"/>
      <c r="U33" s="417"/>
      <c r="V33" s="417"/>
      <c r="W33" s="417"/>
      <c r="X33" s="417"/>
      <c r="Y33" s="417"/>
      <c r="Z33" s="417"/>
      <c r="AA33" s="417"/>
    </row>
    <row r="34" spans="1:27" ht="12.75">
      <c r="A34" s="355"/>
      <c r="B34" s="355"/>
      <c r="C34" s="355"/>
      <c r="D34" s="355"/>
      <c r="E34" s="355"/>
      <c r="F34" s="355"/>
      <c r="G34" s="355"/>
      <c r="H34" s="355"/>
      <c r="I34" s="355"/>
      <c r="J34" s="355"/>
      <c r="K34" s="355"/>
      <c r="N34" s="417"/>
      <c r="O34" s="417"/>
      <c r="P34" s="417"/>
      <c r="Q34" s="417"/>
      <c r="R34" s="417"/>
      <c r="S34" s="417"/>
      <c r="T34" s="417"/>
      <c r="U34" s="417"/>
      <c r="V34" s="417"/>
      <c r="W34" s="417"/>
      <c r="X34" s="417"/>
      <c r="Y34" s="417"/>
      <c r="Z34" s="417"/>
      <c r="AA34" s="417"/>
    </row>
    <row r="35" spans="14:27" ht="12.75">
      <c r="N35" s="417"/>
      <c r="O35" s="417"/>
      <c r="P35" s="417"/>
      <c r="Q35" s="417"/>
      <c r="R35" s="417"/>
      <c r="S35" s="417"/>
      <c r="T35" s="417"/>
      <c r="U35" s="417"/>
      <c r="V35" s="417"/>
      <c r="W35" s="417"/>
      <c r="X35" s="417"/>
      <c r="Y35" s="417"/>
      <c r="Z35" s="417"/>
      <c r="AA35" s="417"/>
    </row>
    <row r="36" spans="14:27" ht="12.75">
      <c r="N36" s="417"/>
      <c r="O36" s="417"/>
      <c r="P36" s="417"/>
      <c r="Q36" s="417"/>
      <c r="R36" s="417"/>
      <c r="S36" s="417"/>
      <c r="T36" s="417"/>
      <c r="U36" s="417"/>
      <c r="V36" s="417"/>
      <c r="W36" s="417"/>
      <c r="X36" s="417"/>
      <c r="Y36" s="417"/>
      <c r="Z36" s="417"/>
      <c r="AA36" s="417"/>
    </row>
    <row r="37" spans="14:27" ht="12.75">
      <c r="N37" s="417"/>
      <c r="O37" s="417"/>
      <c r="P37" s="417"/>
      <c r="Q37" s="417"/>
      <c r="R37" s="417"/>
      <c r="S37" s="417"/>
      <c r="T37" s="417"/>
      <c r="U37" s="417"/>
      <c r="V37" s="417"/>
      <c r="W37" s="417"/>
      <c r="X37" s="417"/>
      <c r="Y37" s="417"/>
      <c r="Z37" s="417"/>
      <c r="AA37" s="417"/>
    </row>
    <row r="38" spans="14:27" ht="12.75">
      <c r="N38" s="417"/>
      <c r="O38" s="417"/>
      <c r="P38" s="417"/>
      <c r="Q38" s="417"/>
      <c r="R38" s="417"/>
      <c r="S38" s="417"/>
      <c r="T38" s="417"/>
      <c r="U38" s="417"/>
      <c r="V38" s="417"/>
      <c r="W38" s="417"/>
      <c r="X38" s="417"/>
      <c r="Y38" s="417"/>
      <c r="Z38" s="417"/>
      <c r="AA38" s="417"/>
    </row>
    <row r="39" spans="14:27" ht="12.75">
      <c r="N39" s="417"/>
      <c r="O39" s="417"/>
      <c r="P39" s="417"/>
      <c r="Q39" s="417"/>
      <c r="R39" s="417"/>
      <c r="S39" s="417"/>
      <c r="T39" s="417"/>
      <c r="U39" s="417"/>
      <c r="V39" s="417"/>
      <c r="W39" s="417"/>
      <c r="X39" s="417"/>
      <c r="Y39" s="417"/>
      <c r="Z39" s="417"/>
      <c r="AA39" s="417"/>
    </row>
  </sheetData>
  <sheetProtection/>
  <mergeCells count="10">
    <mergeCell ref="B14:K14"/>
    <mergeCell ref="B22:K22"/>
    <mergeCell ref="A1:K1"/>
    <mergeCell ref="B6:K6"/>
    <mergeCell ref="B4:B5"/>
    <mergeCell ref="C4:E4"/>
    <mergeCell ref="F4:H4"/>
    <mergeCell ref="I4:K4"/>
    <mergeCell ref="A4:A6"/>
    <mergeCell ref="A3:K3"/>
  </mergeCells>
  <printOptions/>
  <pageMargins left="0.7086614173228347" right="0.7086614173228347" top="1.299212598425197" bottom="0.7480314960629921" header="0.31496062992125984" footer="0.31496062992125984"/>
  <pageSetup fitToHeight="1" fitToWidth="1" orientation="landscape" scale="96"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150"/>
  <sheetViews>
    <sheetView zoomScalePageLayoutView="0" workbookViewId="0" topLeftCell="A1">
      <selection activeCell="A1" sqref="A1:I1"/>
    </sheetView>
  </sheetViews>
  <sheetFormatPr defaultColWidth="11.00390625" defaultRowHeight="14.25"/>
  <cols>
    <col min="1" max="1" width="37.75390625" style="80" customWidth="1"/>
    <col min="2" max="4" width="8.75390625" style="80" bestFit="1" customWidth="1"/>
    <col min="5" max="5" width="8.50390625" style="101" bestFit="1" customWidth="1"/>
    <col min="6" max="8" width="8.75390625" style="80" bestFit="1" customWidth="1"/>
    <col min="9" max="9" width="8.50390625" style="101" bestFit="1" customWidth="1"/>
    <col min="10" max="10" width="5.00390625" style="80" customWidth="1"/>
    <col min="11" max="11" width="27.75390625" style="80" customWidth="1"/>
    <col min="12" max="16384" width="11.00390625" style="80" customWidth="1"/>
  </cols>
  <sheetData>
    <row r="1" spans="1:10" ht="19.5" customHeight="1">
      <c r="A1" s="482" t="s">
        <v>284</v>
      </c>
      <c r="B1" s="482"/>
      <c r="C1" s="482"/>
      <c r="D1" s="482"/>
      <c r="E1" s="482"/>
      <c r="F1" s="482"/>
      <c r="G1" s="482"/>
      <c r="H1" s="482"/>
      <c r="I1" s="482"/>
      <c r="J1" s="228"/>
    </row>
    <row r="2" spans="1:15" s="78" customFormat="1" ht="12.75">
      <c r="A2" s="92"/>
      <c r="B2" s="485" t="s">
        <v>132</v>
      </c>
      <c r="C2" s="486"/>
      <c r="D2" s="486"/>
      <c r="E2" s="487"/>
      <c r="F2" s="488" t="s">
        <v>308</v>
      </c>
      <c r="G2" s="489"/>
      <c r="H2" s="489"/>
      <c r="I2" s="490"/>
      <c r="J2" s="81"/>
      <c r="K2" s="150"/>
      <c r="L2" s="234"/>
      <c r="M2" s="83"/>
      <c r="N2" s="83"/>
      <c r="O2" s="83"/>
    </row>
    <row r="3" spans="1:15" s="78" customFormat="1" ht="12.75">
      <c r="A3" s="93" t="s">
        <v>129</v>
      </c>
      <c r="B3" s="483">
        <v>2013</v>
      </c>
      <c r="C3" s="491" t="s">
        <v>420</v>
      </c>
      <c r="D3" s="491"/>
      <c r="E3" s="492"/>
      <c r="F3" s="483">
        <v>2013</v>
      </c>
      <c r="G3" s="492" t="str">
        <f>C3</f>
        <v>enero - febrero</v>
      </c>
      <c r="H3" s="491"/>
      <c r="I3" s="493"/>
      <c r="J3" s="81"/>
      <c r="K3" s="150"/>
      <c r="L3" s="234"/>
      <c r="M3" s="83"/>
      <c r="N3" s="83"/>
      <c r="O3" s="83"/>
    </row>
    <row r="4" spans="1:15" s="78" customFormat="1" ht="12.75">
      <c r="A4" s="94"/>
      <c r="B4" s="484"/>
      <c r="C4" s="305">
        <v>2013</v>
      </c>
      <c r="D4" s="305">
        <v>2014</v>
      </c>
      <c r="E4" s="282" t="s">
        <v>303</v>
      </c>
      <c r="F4" s="484"/>
      <c r="G4" s="308">
        <v>2013</v>
      </c>
      <c r="H4" s="305">
        <v>2014</v>
      </c>
      <c r="I4" s="281" t="s">
        <v>303</v>
      </c>
      <c r="J4" s="81"/>
      <c r="K4" s="102"/>
      <c r="L4" s="234"/>
      <c r="M4" s="83"/>
      <c r="N4" s="102"/>
      <c r="O4" s="83"/>
    </row>
    <row r="5" spans="1:15" ht="11.25" customHeight="1">
      <c r="A5" s="97"/>
      <c r="B5" s="304"/>
      <c r="C5" s="82"/>
      <c r="D5" s="82"/>
      <c r="E5" s="307"/>
      <c r="F5" s="304"/>
      <c r="G5" s="82"/>
      <c r="H5" s="82"/>
      <c r="I5" s="306"/>
      <c r="J5" s="82"/>
      <c r="K5" s="150"/>
      <c r="L5" s="234"/>
      <c r="M5" s="83"/>
      <c r="N5" s="83"/>
      <c r="O5" s="83"/>
    </row>
    <row r="6" spans="1:17" s="83" customFormat="1" ht="12.75">
      <c r="A6" s="98" t="s">
        <v>183</v>
      </c>
      <c r="B6" s="387">
        <v>889424.281</v>
      </c>
      <c r="C6" s="387">
        <v>144278.887</v>
      </c>
      <c r="D6" s="387">
        <v>110069.95499999999</v>
      </c>
      <c r="E6" s="292">
        <v>-23.710282711010933</v>
      </c>
      <c r="F6" s="388">
        <v>1921877.929</v>
      </c>
      <c r="G6" s="387">
        <v>288386.55</v>
      </c>
      <c r="H6" s="387">
        <v>255817.164</v>
      </c>
      <c r="I6" s="309">
        <v>-11.29365637891226</v>
      </c>
      <c r="K6" s="150"/>
      <c r="L6" s="395"/>
      <c r="M6" s="395"/>
      <c r="N6" s="395"/>
      <c r="O6" s="292"/>
      <c r="P6" s="395"/>
      <c r="Q6" s="292"/>
    </row>
    <row r="7" spans="1:17" ht="11.25" customHeight="1">
      <c r="A7" s="99"/>
      <c r="B7" s="198"/>
      <c r="C7" s="198"/>
      <c r="D7" s="198"/>
      <c r="E7" s="293"/>
      <c r="F7" s="315"/>
      <c r="G7" s="198"/>
      <c r="H7" s="198"/>
      <c r="I7" s="310" t="s">
        <v>50</v>
      </c>
      <c r="K7" s="150"/>
      <c r="L7" s="198"/>
      <c r="M7" s="198"/>
      <c r="N7" s="198"/>
      <c r="O7" s="293"/>
      <c r="P7" s="198"/>
      <c r="Q7" s="293"/>
    </row>
    <row r="8" spans="1:17" s="78" customFormat="1" ht="11.25" customHeight="1">
      <c r="A8" s="100" t="s">
        <v>133</v>
      </c>
      <c r="B8" s="294">
        <v>398379.803</v>
      </c>
      <c r="C8" s="294">
        <v>55115.58200000001</v>
      </c>
      <c r="D8" s="294">
        <v>53759.524999999994</v>
      </c>
      <c r="E8" s="292">
        <v>-2.460387699435003</v>
      </c>
      <c r="F8" s="316">
        <v>1362392.315</v>
      </c>
      <c r="G8" s="294">
        <v>185955.797</v>
      </c>
      <c r="H8" s="294">
        <v>189209.807</v>
      </c>
      <c r="I8" s="309">
        <v>1.749883602714462</v>
      </c>
      <c r="K8" s="294"/>
      <c r="L8" s="294"/>
      <c r="M8" s="294"/>
      <c r="N8" s="294"/>
      <c r="O8" s="292"/>
      <c r="P8" s="294"/>
      <c r="Q8" s="292"/>
    </row>
    <row r="9" spans="1:17" ht="11.25" customHeight="1">
      <c r="A9" s="99"/>
      <c r="B9" s="294"/>
      <c r="C9" s="294"/>
      <c r="D9" s="294"/>
      <c r="E9" s="292"/>
      <c r="F9" s="316"/>
      <c r="G9" s="294"/>
      <c r="H9" s="294"/>
      <c r="I9" s="310" t="s">
        <v>50</v>
      </c>
      <c r="K9" s="294"/>
      <c r="L9" s="294"/>
      <c r="M9" s="294"/>
      <c r="N9" s="294"/>
      <c r="O9" s="292"/>
      <c r="P9" s="294"/>
      <c r="Q9" s="293"/>
    </row>
    <row r="10" spans="1:17" ht="11.25" customHeight="1">
      <c r="A10" s="99" t="s">
        <v>205</v>
      </c>
      <c r="B10" s="198">
        <v>36437.317</v>
      </c>
      <c r="C10" s="198">
        <v>5270.2570000000005</v>
      </c>
      <c r="D10" s="198">
        <v>4823.179999999999</v>
      </c>
      <c r="E10" s="293">
        <v>-8.483020846990968</v>
      </c>
      <c r="F10" s="315">
        <v>116576.509</v>
      </c>
      <c r="G10" s="198">
        <v>16534.315</v>
      </c>
      <c r="H10" s="198">
        <v>16762.861</v>
      </c>
      <c r="I10" s="310">
        <v>1.38225260617088</v>
      </c>
      <c r="K10" s="198"/>
      <c r="L10" s="198"/>
      <c r="M10" s="198"/>
      <c r="N10" s="198"/>
      <c r="O10" s="293"/>
      <c r="P10" s="198"/>
      <c r="Q10" s="293"/>
    </row>
    <row r="11" spans="1:17" ht="11.25" customHeight="1">
      <c r="A11" s="99" t="s">
        <v>252</v>
      </c>
      <c r="B11" s="198">
        <v>2.655</v>
      </c>
      <c r="C11" s="198">
        <v>0</v>
      </c>
      <c r="D11" s="198">
        <v>0</v>
      </c>
      <c r="E11" s="198" t="s">
        <v>50</v>
      </c>
      <c r="F11" s="315">
        <v>19.792</v>
      </c>
      <c r="G11" s="198">
        <v>0</v>
      </c>
      <c r="H11" s="198">
        <v>0</v>
      </c>
      <c r="I11" s="310" t="s">
        <v>50</v>
      </c>
      <c r="K11" s="150"/>
      <c r="L11" s="198"/>
      <c r="M11" s="198"/>
      <c r="N11" s="198"/>
      <c r="O11" s="198"/>
      <c r="P11" s="198"/>
      <c r="Q11" s="293"/>
    </row>
    <row r="12" spans="1:17" ht="11.25" customHeight="1">
      <c r="A12" s="99" t="s">
        <v>185</v>
      </c>
      <c r="B12" s="198">
        <v>94.614</v>
      </c>
      <c r="C12" s="198">
        <v>8.469</v>
      </c>
      <c r="D12" s="198">
        <v>14.724</v>
      </c>
      <c r="E12" s="293">
        <v>73.85759829968123</v>
      </c>
      <c r="F12" s="315">
        <v>313.779</v>
      </c>
      <c r="G12" s="198">
        <v>28.003</v>
      </c>
      <c r="H12" s="198">
        <v>46.468</v>
      </c>
      <c r="I12" s="310">
        <v>65.93936363961006</v>
      </c>
      <c r="K12" s="150"/>
      <c r="L12" s="198"/>
      <c r="M12" s="198"/>
      <c r="N12" s="198"/>
      <c r="O12" s="293"/>
      <c r="P12" s="198"/>
      <c r="Q12" s="293"/>
    </row>
    <row r="13" spans="1:17" ht="11.25" customHeight="1">
      <c r="A13" s="99" t="s">
        <v>253</v>
      </c>
      <c r="B13" s="198">
        <v>45.692</v>
      </c>
      <c r="C13" s="198">
        <v>2.533</v>
      </c>
      <c r="D13" s="198">
        <v>3.393</v>
      </c>
      <c r="E13" s="293">
        <v>33.95183576786417</v>
      </c>
      <c r="F13" s="315">
        <v>159.63</v>
      </c>
      <c r="G13" s="198">
        <v>8.818</v>
      </c>
      <c r="H13" s="198">
        <v>14.962</v>
      </c>
      <c r="I13" s="310">
        <v>69.67566341574053</v>
      </c>
      <c r="K13" s="150"/>
      <c r="L13" s="198"/>
      <c r="M13" s="198"/>
      <c r="N13" s="198"/>
      <c r="O13" s="293"/>
      <c r="P13" s="198"/>
      <c r="Q13" s="293"/>
    </row>
    <row r="14" spans="1:17" ht="11.25" customHeight="1">
      <c r="A14" s="99" t="s">
        <v>247</v>
      </c>
      <c r="B14" s="198">
        <v>1044.354</v>
      </c>
      <c r="C14" s="198">
        <v>104.459</v>
      </c>
      <c r="D14" s="198">
        <v>280.379</v>
      </c>
      <c r="E14" s="293">
        <v>168.41057256914195</v>
      </c>
      <c r="F14" s="315">
        <v>4306.308</v>
      </c>
      <c r="G14" s="198">
        <v>479.145</v>
      </c>
      <c r="H14" s="198">
        <v>1077.461</v>
      </c>
      <c r="I14" s="310">
        <v>124.87159419382442</v>
      </c>
      <c r="K14" s="150"/>
      <c r="L14" s="198"/>
      <c r="M14" s="198"/>
      <c r="N14" s="198"/>
      <c r="O14" s="293"/>
      <c r="P14" s="198"/>
      <c r="Q14" s="293"/>
    </row>
    <row r="15" spans="1:17" ht="11.25" customHeight="1">
      <c r="A15" s="99" t="s">
        <v>254</v>
      </c>
      <c r="B15" s="198">
        <v>51485.767</v>
      </c>
      <c r="C15" s="198">
        <v>7046.527</v>
      </c>
      <c r="D15" s="198">
        <v>6395</v>
      </c>
      <c r="E15" s="293">
        <v>-9.246072568798795</v>
      </c>
      <c r="F15" s="315">
        <v>157478.01</v>
      </c>
      <c r="G15" s="198">
        <v>21275.287</v>
      </c>
      <c r="H15" s="198">
        <v>20714.284</v>
      </c>
      <c r="I15" s="310">
        <v>-2.63687629689791</v>
      </c>
      <c r="K15" s="198"/>
      <c r="L15" s="198"/>
      <c r="M15" s="198"/>
      <c r="N15" s="198"/>
      <c r="O15" s="293"/>
      <c r="P15" s="198"/>
      <c r="Q15" s="293"/>
    </row>
    <row r="16" spans="1:17" ht="11.25" customHeight="1">
      <c r="A16" s="99" t="s">
        <v>209</v>
      </c>
      <c r="B16" s="198">
        <v>2272.129</v>
      </c>
      <c r="C16" s="198">
        <v>345.6</v>
      </c>
      <c r="D16" s="198">
        <v>316.62</v>
      </c>
      <c r="E16" s="293">
        <v>-8.385416666666671</v>
      </c>
      <c r="F16" s="315">
        <v>7950.316000000001</v>
      </c>
      <c r="G16" s="198">
        <v>1089.95</v>
      </c>
      <c r="H16" s="198">
        <v>1109.171</v>
      </c>
      <c r="I16" s="310">
        <v>1.7634753887792982</v>
      </c>
      <c r="K16" s="198"/>
      <c r="L16" s="198"/>
      <c r="M16" s="198"/>
      <c r="N16" s="198"/>
      <c r="O16" s="293"/>
      <c r="P16" s="198"/>
      <c r="Q16" s="293"/>
    </row>
    <row r="17" spans="1:17" ht="11.25" customHeight="1">
      <c r="A17" s="99" t="s">
        <v>210</v>
      </c>
      <c r="B17" s="198">
        <v>37802.827999999994</v>
      </c>
      <c r="C17" s="198">
        <v>4991.122</v>
      </c>
      <c r="D17" s="198">
        <v>4720.9890000000005</v>
      </c>
      <c r="E17" s="293">
        <v>-5.412270026659328</v>
      </c>
      <c r="F17" s="315">
        <v>112593.77600000001</v>
      </c>
      <c r="G17" s="198">
        <v>14413.317</v>
      </c>
      <c r="H17" s="198">
        <v>14139.860999999999</v>
      </c>
      <c r="I17" s="310">
        <v>-1.8972454432244774</v>
      </c>
      <c r="K17" s="198"/>
      <c r="L17" s="198"/>
      <c r="M17" s="198"/>
      <c r="N17" s="198"/>
      <c r="O17" s="293"/>
      <c r="P17" s="198"/>
      <c r="Q17" s="293"/>
    </row>
    <row r="18" spans="1:17" ht="11.25" customHeight="1">
      <c r="A18" s="99" t="s">
        <v>249</v>
      </c>
      <c r="B18" s="198">
        <v>147.943</v>
      </c>
      <c r="C18" s="198">
        <v>20.731</v>
      </c>
      <c r="D18" s="198">
        <v>20.661</v>
      </c>
      <c r="E18" s="293">
        <v>-0.3376585789397524</v>
      </c>
      <c r="F18" s="315">
        <v>1044.271</v>
      </c>
      <c r="G18" s="198">
        <v>145.157</v>
      </c>
      <c r="H18" s="198">
        <v>127.474</v>
      </c>
      <c r="I18" s="310">
        <v>-12.181982267475917</v>
      </c>
      <c r="K18" s="102"/>
      <c r="L18" s="198"/>
      <c r="M18" s="198"/>
      <c r="N18" s="198"/>
      <c r="O18" s="293"/>
      <c r="P18" s="198"/>
      <c r="Q18" s="293"/>
    </row>
    <row r="19" spans="1:17" ht="11.25" customHeight="1">
      <c r="A19" s="99" t="s">
        <v>141</v>
      </c>
      <c r="B19" s="198">
        <v>72867.579</v>
      </c>
      <c r="C19" s="198">
        <v>10508.851</v>
      </c>
      <c r="D19" s="198">
        <v>9714.349999999999</v>
      </c>
      <c r="E19" s="293">
        <v>-7.560303214880506</v>
      </c>
      <c r="F19" s="315">
        <v>263817.275</v>
      </c>
      <c r="G19" s="198">
        <v>36191.725999999995</v>
      </c>
      <c r="H19" s="198">
        <v>37591.647</v>
      </c>
      <c r="I19" s="310">
        <v>3.868069182442426</v>
      </c>
      <c r="L19" s="198"/>
      <c r="M19" s="198"/>
      <c r="N19" s="198"/>
      <c r="O19" s="293"/>
      <c r="P19" s="198"/>
      <c r="Q19" s="293"/>
    </row>
    <row r="20" spans="1:17" ht="11.25" customHeight="1">
      <c r="A20" s="99" t="s">
        <v>166</v>
      </c>
      <c r="B20" s="198">
        <v>20774.743</v>
      </c>
      <c r="C20" s="198">
        <v>2559.5260000000003</v>
      </c>
      <c r="D20" s="198">
        <v>2701.599</v>
      </c>
      <c r="E20" s="293">
        <v>5.550754319354439</v>
      </c>
      <c r="F20" s="315">
        <v>81875.84899999999</v>
      </c>
      <c r="G20" s="198">
        <v>10038.322</v>
      </c>
      <c r="H20" s="198">
        <v>11426.758</v>
      </c>
      <c r="I20" s="310">
        <v>13.83135547953134</v>
      </c>
      <c r="K20" s="198"/>
      <c r="L20" s="198"/>
      <c r="M20" s="198"/>
      <c r="N20" s="198"/>
      <c r="O20" s="293"/>
      <c r="P20" s="198"/>
      <c r="Q20" s="293"/>
    </row>
    <row r="21" spans="1:17" ht="11.25" customHeight="1">
      <c r="A21" s="99" t="s">
        <v>248</v>
      </c>
      <c r="B21" s="198">
        <v>2023.709</v>
      </c>
      <c r="C21" s="198">
        <v>244.843</v>
      </c>
      <c r="D21" s="198">
        <v>303.328</v>
      </c>
      <c r="E21" s="293">
        <v>23.886735581576772</v>
      </c>
      <c r="F21" s="315">
        <v>9153.725</v>
      </c>
      <c r="G21" s="198">
        <v>1149.556</v>
      </c>
      <c r="H21" s="198">
        <v>1250.728</v>
      </c>
      <c r="I21" s="310">
        <v>8.800963154470082</v>
      </c>
      <c r="K21" s="150"/>
      <c r="L21" s="198"/>
      <c r="M21" s="198"/>
      <c r="N21" s="198"/>
      <c r="O21" s="293"/>
      <c r="P21" s="198"/>
      <c r="Q21" s="293"/>
    </row>
    <row r="22" spans="1:17" s="78" customFormat="1" ht="11.25" customHeight="1">
      <c r="A22" s="99" t="s">
        <v>66</v>
      </c>
      <c r="B22" s="198">
        <v>35101.066</v>
      </c>
      <c r="C22" s="198">
        <v>5766.928</v>
      </c>
      <c r="D22" s="198">
        <v>4575.719</v>
      </c>
      <c r="E22" s="293">
        <v>-20.655867387281404</v>
      </c>
      <c r="F22" s="315">
        <v>104781.28</v>
      </c>
      <c r="G22" s="198">
        <v>16151.022</v>
      </c>
      <c r="H22" s="198">
        <v>14256.101999999999</v>
      </c>
      <c r="I22" s="310">
        <v>-11.732508320526108</v>
      </c>
      <c r="K22" s="198"/>
      <c r="L22" s="198"/>
      <c r="M22" s="198"/>
      <c r="N22" s="198"/>
      <c r="O22" s="293"/>
      <c r="P22" s="198"/>
      <c r="Q22" s="293"/>
    </row>
    <row r="23" spans="1:17" ht="11.25" customHeight="1">
      <c r="A23" s="99" t="s">
        <v>206</v>
      </c>
      <c r="B23" s="198">
        <v>6414.275</v>
      </c>
      <c r="C23" s="198">
        <v>818.0569999999999</v>
      </c>
      <c r="D23" s="198">
        <v>1225.359</v>
      </c>
      <c r="E23" s="293">
        <v>49.78895113665675</v>
      </c>
      <c r="F23" s="315">
        <v>31513.877</v>
      </c>
      <c r="G23" s="198">
        <v>4094.174</v>
      </c>
      <c r="H23" s="198">
        <v>5777.159</v>
      </c>
      <c r="I23" s="310">
        <v>41.106826431900544</v>
      </c>
      <c r="K23" s="198"/>
      <c r="L23" s="198"/>
      <c r="M23" s="198"/>
      <c r="N23" s="198"/>
      <c r="O23" s="293"/>
      <c r="P23" s="198"/>
      <c r="Q23" s="293"/>
    </row>
    <row r="24" spans="1:17" ht="11.25" customHeight="1">
      <c r="A24" s="99" t="s">
        <v>67</v>
      </c>
      <c r="B24" s="198">
        <v>6510.853999999999</v>
      </c>
      <c r="C24" s="198">
        <v>847.563</v>
      </c>
      <c r="D24" s="198">
        <v>1029.6219999999998</v>
      </c>
      <c r="E24" s="293">
        <v>21.480291140599547</v>
      </c>
      <c r="F24" s="315">
        <v>32380.222</v>
      </c>
      <c r="G24" s="198">
        <v>4268.468</v>
      </c>
      <c r="H24" s="198">
        <v>5318.145</v>
      </c>
      <c r="I24" s="310">
        <v>24.59142249631485</v>
      </c>
      <c r="K24" s="198"/>
      <c r="L24" s="198"/>
      <c r="M24" s="198"/>
      <c r="N24" s="198"/>
      <c r="O24" s="293"/>
      <c r="P24" s="198"/>
      <c r="Q24" s="293"/>
    </row>
    <row r="25" spans="1:17" ht="11.25" customHeight="1">
      <c r="A25" s="99" t="s">
        <v>211</v>
      </c>
      <c r="B25" s="198">
        <v>3379.494</v>
      </c>
      <c r="C25" s="198">
        <v>507.83</v>
      </c>
      <c r="D25" s="198">
        <v>171.171</v>
      </c>
      <c r="E25" s="293">
        <v>-66.29364157296733</v>
      </c>
      <c r="F25" s="315">
        <v>17932.483</v>
      </c>
      <c r="G25" s="198">
        <v>2072.4069999999997</v>
      </c>
      <c r="H25" s="198">
        <v>1242.252</v>
      </c>
      <c r="I25" s="310">
        <v>-40.05752731003127</v>
      </c>
      <c r="K25" s="198"/>
      <c r="L25" s="198"/>
      <c r="M25" s="198"/>
      <c r="N25" s="198"/>
      <c r="O25" s="293"/>
      <c r="P25" s="198"/>
      <c r="Q25" s="293"/>
    </row>
    <row r="26" spans="1:17" ht="11.25" customHeight="1">
      <c r="A26" s="99" t="s">
        <v>212</v>
      </c>
      <c r="B26" s="198">
        <v>114197.84599999999</v>
      </c>
      <c r="C26" s="198">
        <v>15061.261</v>
      </c>
      <c r="D26" s="198">
        <v>16595.545000000002</v>
      </c>
      <c r="E26" s="293">
        <v>10.18695579340934</v>
      </c>
      <c r="F26" s="315">
        <v>398019.296</v>
      </c>
      <c r="G26" s="198">
        <v>55235.087</v>
      </c>
      <c r="H26" s="198">
        <v>55747.434</v>
      </c>
      <c r="I26" s="310">
        <v>0.9275752566480122</v>
      </c>
      <c r="K26" s="198"/>
      <c r="L26" s="198"/>
      <c r="M26" s="198"/>
      <c r="N26" s="198"/>
      <c r="O26" s="293"/>
      <c r="P26" s="198"/>
      <c r="Q26" s="293"/>
    </row>
    <row r="27" spans="1:17" ht="11.25" customHeight="1">
      <c r="A27" s="99" t="s">
        <v>135</v>
      </c>
      <c r="B27" s="198">
        <v>7776.938</v>
      </c>
      <c r="C27" s="198">
        <v>1011.025</v>
      </c>
      <c r="D27" s="198">
        <v>867.886</v>
      </c>
      <c r="E27" s="293">
        <v>-14.157810143171531</v>
      </c>
      <c r="F27" s="315">
        <v>22475.917</v>
      </c>
      <c r="G27" s="198">
        <v>2781.043</v>
      </c>
      <c r="H27" s="198">
        <v>2607.04</v>
      </c>
      <c r="I27" s="310">
        <v>-6.256753311617274</v>
      </c>
      <c r="K27" s="198"/>
      <c r="L27" s="198"/>
      <c r="M27" s="198"/>
      <c r="N27" s="198"/>
      <c r="O27" s="293"/>
      <c r="P27" s="198"/>
      <c r="Q27" s="293"/>
    </row>
    <row r="28" spans="1:17" ht="12.75">
      <c r="A28" s="99"/>
      <c r="B28" s="198"/>
      <c r="C28" s="198"/>
      <c r="D28" s="198"/>
      <c r="E28" s="293"/>
      <c r="F28" s="315"/>
      <c r="G28" s="198"/>
      <c r="H28" s="198"/>
      <c r="I28" s="310" t="s">
        <v>50</v>
      </c>
      <c r="K28" s="198"/>
      <c r="L28" s="198"/>
      <c r="M28" s="198"/>
      <c r="N28" s="198"/>
      <c r="O28" s="293"/>
      <c r="P28" s="198"/>
      <c r="Q28" s="293"/>
    </row>
    <row r="29" spans="1:17" ht="12.75">
      <c r="A29" s="100" t="s">
        <v>134</v>
      </c>
      <c r="B29" s="294">
        <v>491044.478</v>
      </c>
      <c r="C29" s="294">
        <v>89163.305</v>
      </c>
      <c r="D29" s="294">
        <v>56310.43</v>
      </c>
      <c r="E29" s="292">
        <v>-36.845734913034</v>
      </c>
      <c r="F29" s="316">
        <v>559485.614</v>
      </c>
      <c r="G29" s="294">
        <v>102430.753</v>
      </c>
      <c r="H29" s="294">
        <v>66607.35699999999</v>
      </c>
      <c r="I29" s="309">
        <v>-34.97328190099316</v>
      </c>
      <c r="K29" s="294"/>
      <c r="L29" s="294"/>
      <c r="M29" s="294"/>
      <c r="N29" s="294"/>
      <c r="O29" s="292"/>
      <c r="P29" s="294"/>
      <c r="Q29" s="292"/>
    </row>
    <row r="30" spans="1:17" ht="12.75">
      <c r="A30" s="99" t="s">
        <v>135</v>
      </c>
      <c r="B30" s="198">
        <v>410260.98199999996</v>
      </c>
      <c r="C30" s="198">
        <v>81052.807</v>
      </c>
      <c r="D30" s="198">
        <v>47961.161</v>
      </c>
      <c r="E30" s="293">
        <v>-40.82726709267453</v>
      </c>
      <c r="F30" s="315">
        <v>390870.486</v>
      </c>
      <c r="G30" s="198">
        <v>81682.468</v>
      </c>
      <c r="H30" s="198">
        <v>44744.846</v>
      </c>
      <c r="I30" s="310">
        <v>-45.22099160862769</v>
      </c>
      <c r="L30" s="198"/>
      <c r="M30" s="198"/>
      <c r="N30" s="198"/>
      <c r="O30" s="293"/>
      <c r="P30" s="198"/>
      <c r="Q30" s="293"/>
    </row>
    <row r="31" spans="1:17" ht="12.75">
      <c r="A31" s="99" t="s">
        <v>213</v>
      </c>
      <c r="B31" s="198">
        <v>61392.319</v>
      </c>
      <c r="C31" s="198">
        <v>5635.7</v>
      </c>
      <c r="D31" s="198">
        <v>5527.866</v>
      </c>
      <c r="E31" s="293">
        <v>-1.9134091594655445</v>
      </c>
      <c r="F31" s="315">
        <v>98948.695</v>
      </c>
      <c r="G31" s="198">
        <v>11683.725</v>
      </c>
      <c r="H31" s="198">
        <v>11338.533000000001</v>
      </c>
      <c r="I31" s="310">
        <v>-2.954468716098674</v>
      </c>
      <c r="L31" s="198"/>
      <c r="M31" s="198"/>
      <c r="N31" s="198"/>
      <c r="O31" s="293"/>
      <c r="P31" s="198"/>
      <c r="Q31" s="293"/>
    </row>
    <row r="32" spans="1:17" ht="12.75">
      <c r="A32" s="99" t="s">
        <v>32</v>
      </c>
      <c r="B32" s="198">
        <v>3485.014</v>
      </c>
      <c r="C32" s="198">
        <v>356.18</v>
      </c>
      <c r="D32" s="198">
        <v>513.892</v>
      </c>
      <c r="E32" s="293">
        <v>44.27873547082936</v>
      </c>
      <c r="F32" s="315">
        <v>14577.491</v>
      </c>
      <c r="G32" s="198">
        <v>1514.736</v>
      </c>
      <c r="H32" s="198">
        <v>2154.045</v>
      </c>
      <c r="I32" s="310">
        <v>42.205968564819216</v>
      </c>
      <c r="L32" s="198"/>
      <c r="M32" s="198"/>
      <c r="N32" s="198"/>
      <c r="O32" s="293"/>
      <c r="P32" s="198"/>
      <c r="Q32" s="293"/>
    </row>
    <row r="33" spans="1:17" ht="12.75">
      <c r="A33" s="99" t="s">
        <v>136</v>
      </c>
      <c r="B33" s="198">
        <v>488.872</v>
      </c>
      <c r="C33" s="198">
        <v>56.214</v>
      </c>
      <c r="D33" s="198">
        <v>72.166</v>
      </c>
      <c r="E33" s="293">
        <v>28.377272565553056</v>
      </c>
      <c r="F33" s="315">
        <v>3285.449</v>
      </c>
      <c r="G33" s="198">
        <v>369.09</v>
      </c>
      <c r="H33" s="198">
        <v>389.092</v>
      </c>
      <c r="I33" s="310">
        <v>5.41927443171042</v>
      </c>
      <c r="K33" s="198"/>
      <c r="L33" s="198"/>
      <c r="M33" s="198"/>
      <c r="N33" s="198"/>
      <c r="O33" s="293"/>
      <c r="P33" s="198"/>
      <c r="Q33" s="293"/>
    </row>
    <row r="34" spans="1:17" ht="12.75">
      <c r="A34" s="181" t="s">
        <v>333</v>
      </c>
      <c r="B34" s="311">
        <v>15417.291000000001</v>
      </c>
      <c r="C34" s="312">
        <v>2062.404</v>
      </c>
      <c r="D34" s="312">
        <v>2235.3450000000003</v>
      </c>
      <c r="E34" s="313">
        <v>8.385408484467646</v>
      </c>
      <c r="F34" s="311">
        <v>51803.493</v>
      </c>
      <c r="G34" s="312">
        <v>7180.734</v>
      </c>
      <c r="H34" s="312">
        <v>7980.840999999999</v>
      </c>
      <c r="I34" s="314">
        <v>11.142412460898825</v>
      </c>
      <c r="K34" s="198"/>
      <c r="L34" s="198"/>
      <c r="M34" s="198"/>
      <c r="N34" s="198"/>
      <c r="O34" s="293"/>
      <c r="P34" s="198"/>
      <c r="Q34" s="293"/>
    </row>
    <row r="35" spans="1:15" ht="12.75">
      <c r="A35" s="82" t="s">
        <v>291</v>
      </c>
      <c r="B35" s="145"/>
      <c r="C35" s="145"/>
      <c r="D35" s="145"/>
      <c r="E35" s="145"/>
      <c r="F35" s="145"/>
      <c r="G35" s="145"/>
      <c r="H35" s="145"/>
      <c r="I35" s="145"/>
      <c r="K35" s="198"/>
      <c r="M35" s="102"/>
      <c r="N35" s="293"/>
      <c r="O35" s="102"/>
    </row>
    <row r="36" spans="1:15" ht="12.75">
      <c r="A36" s="145" t="s">
        <v>334</v>
      </c>
      <c r="B36" s="144"/>
      <c r="C36" s="144"/>
      <c r="D36" s="144"/>
      <c r="E36" s="144"/>
      <c r="F36" s="144"/>
      <c r="G36" s="146"/>
      <c r="H36" s="146"/>
      <c r="I36" s="146"/>
      <c r="J36" s="145"/>
      <c r="K36" s="102"/>
      <c r="M36" s="102"/>
      <c r="N36" s="102"/>
      <c r="O36" s="102"/>
    </row>
    <row r="37" spans="1:10" ht="12.75">
      <c r="A37" s="148"/>
      <c r="B37" s="148"/>
      <c r="C37" s="148"/>
      <c r="D37" s="148"/>
      <c r="E37" s="149"/>
      <c r="F37" s="148"/>
      <c r="G37" s="148"/>
      <c r="H37" s="148"/>
      <c r="I37" s="148"/>
      <c r="J37" s="147"/>
    </row>
    <row r="38" spans="1:10" s="234" customFormat="1" ht="12.75">
      <c r="A38" s="145"/>
      <c r="E38" s="83"/>
      <c r="F38" s="83"/>
      <c r="G38" s="83"/>
      <c r="H38" s="83"/>
      <c r="I38" s="83"/>
      <c r="J38" s="149"/>
    </row>
    <row r="39" spans="1:10" s="234" customFormat="1" ht="12.75">
      <c r="A39" s="144"/>
      <c r="F39" s="83"/>
      <c r="H39" s="83"/>
      <c r="J39" s="83"/>
    </row>
    <row r="40" spans="1:10" s="234" customFormat="1" ht="12.75">
      <c r="A40" s="82"/>
      <c r="E40" s="83"/>
      <c r="F40" s="83"/>
      <c r="G40" s="83"/>
      <c r="H40" s="83"/>
      <c r="I40" s="83"/>
      <c r="J40" s="83"/>
    </row>
    <row r="41" spans="1:10" s="234" customFormat="1" ht="12.75">
      <c r="A41" s="82"/>
      <c r="B41" s="82"/>
      <c r="C41" s="150"/>
      <c r="D41" s="150"/>
      <c r="E41" s="83"/>
      <c r="J41" s="83"/>
    </row>
    <row r="42" spans="1:10" s="234" customFormat="1" ht="12.75">
      <c r="A42" s="82"/>
      <c r="B42" s="82"/>
      <c r="C42" s="150"/>
      <c r="D42" s="150"/>
      <c r="F42" s="83"/>
      <c r="H42" s="83"/>
      <c r="J42" s="83"/>
    </row>
    <row r="43" spans="1:10" s="234" customFormat="1" ht="12.75">
      <c r="A43" s="82"/>
      <c r="F43" s="83"/>
      <c r="H43" s="83"/>
      <c r="J43" s="83"/>
    </row>
    <row r="44" spans="1:10" s="234" customFormat="1" ht="12.75">
      <c r="A44" s="82"/>
      <c r="F44" s="83"/>
      <c r="H44" s="83"/>
      <c r="J44" s="83"/>
    </row>
    <row r="45" spans="1:10" s="234" customFormat="1" ht="12.75">
      <c r="A45" s="82"/>
      <c r="B45" s="82"/>
      <c r="E45" s="83"/>
      <c r="F45" s="83"/>
      <c r="G45" s="83"/>
      <c r="H45" s="83"/>
      <c r="I45" s="83"/>
      <c r="J45" s="83"/>
    </row>
    <row r="46" spans="1:10" s="234" customFormat="1" ht="12.75">
      <c r="A46" s="82"/>
      <c r="B46" s="82"/>
      <c r="E46" s="235"/>
      <c r="F46" s="235"/>
      <c r="G46" s="235"/>
      <c r="H46" s="235"/>
      <c r="I46" s="235"/>
      <c r="J46" s="83"/>
    </row>
    <row r="47" spans="1:10" s="234" customFormat="1" ht="12.75">
      <c r="A47" s="82"/>
      <c r="B47" s="82"/>
      <c r="C47" s="83"/>
      <c r="D47" s="83"/>
      <c r="E47" s="83"/>
      <c r="F47" s="83"/>
      <c r="G47" s="83"/>
      <c r="H47" s="83"/>
      <c r="I47" s="83"/>
      <c r="J47" s="235"/>
    </row>
    <row r="48" spans="1:10" s="234" customFormat="1" ht="12.75">
      <c r="A48" s="82"/>
      <c r="B48" s="83"/>
      <c r="C48" s="83"/>
      <c r="D48" s="83"/>
      <c r="E48" s="83"/>
      <c r="F48" s="83"/>
      <c r="H48" s="83"/>
      <c r="J48" s="83"/>
    </row>
    <row r="49" spans="1:10" s="234" customFormat="1" ht="12.75">
      <c r="A49" s="82"/>
      <c r="B49" s="82"/>
      <c r="E49" s="83"/>
      <c r="F49" s="83"/>
      <c r="G49" s="83"/>
      <c r="H49" s="83"/>
      <c r="I49" s="83"/>
      <c r="J49" s="83"/>
    </row>
    <row r="50" spans="1:10" s="234" customFormat="1" ht="12.75">
      <c r="A50" s="82"/>
      <c r="B50" s="82"/>
      <c r="C50" s="83"/>
      <c r="D50" s="83"/>
      <c r="E50" s="83"/>
      <c r="F50" s="83"/>
      <c r="G50" s="83"/>
      <c r="H50" s="83"/>
      <c r="I50" s="83"/>
      <c r="J50" s="83"/>
    </row>
    <row r="51" spans="1:10" s="234" customFormat="1" ht="12.75">
      <c r="A51" s="82"/>
      <c r="B51" s="83"/>
      <c r="C51" s="83"/>
      <c r="E51" s="83"/>
      <c r="F51" s="83"/>
      <c r="H51" s="83"/>
      <c r="J51" s="83"/>
    </row>
    <row r="52" spans="1:10" s="234" customFormat="1" ht="12.75">
      <c r="A52" s="82"/>
      <c r="B52" s="83"/>
      <c r="C52" s="83"/>
      <c r="D52" s="83"/>
      <c r="E52" s="83"/>
      <c r="F52" s="83"/>
      <c r="H52" s="83"/>
      <c r="J52" s="83"/>
    </row>
    <row r="53" spans="1:10" s="234" customFormat="1" ht="12.75">
      <c r="A53" s="82"/>
      <c r="E53" s="83"/>
      <c r="G53" s="83"/>
      <c r="I53" s="83"/>
      <c r="J53" s="83"/>
    </row>
    <row r="54" spans="1:9" s="234" customFormat="1" ht="12.75">
      <c r="A54" s="82"/>
      <c r="E54" s="236"/>
      <c r="I54" s="236"/>
    </row>
    <row r="55" spans="1:9" s="234" customFormat="1" ht="12.75">
      <c r="A55" s="82"/>
      <c r="E55" s="236"/>
      <c r="I55" s="236"/>
    </row>
    <row r="56" spans="1:9" s="234" customFormat="1" ht="12.75">
      <c r="A56" s="82"/>
      <c r="E56" s="236"/>
      <c r="I56" s="236"/>
    </row>
    <row r="57" spans="1:9" s="234" customFormat="1" ht="12.75">
      <c r="A57" s="82"/>
      <c r="E57" s="236"/>
      <c r="I57" s="236"/>
    </row>
    <row r="58" spans="1:9" s="234" customFormat="1" ht="12.75">
      <c r="A58" s="145"/>
      <c r="E58" s="236"/>
      <c r="I58" s="236"/>
    </row>
    <row r="59" spans="1:11" s="234" customFormat="1" ht="12.75">
      <c r="A59" s="145"/>
      <c r="E59" s="236"/>
      <c r="I59" s="236"/>
      <c r="K59" s="150"/>
    </row>
    <row r="60" spans="1:11" s="234" customFormat="1" ht="12.75">
      <c r="A60" s="145"/>
      <c r="E60" s="236"/>
      <c r="I60" s="236"/>
      <c r="K60" s="150"/>
    </row>
    <row r="61" spans="1:11" s="234" customFormat="1" ht="12.75">
      <c r="A61" s="233"/>
      <c r="E61" s="236"/>
      <c r="I61" s="236"/>
      <c r="K61" s="150"/>
    </row>
    <row r="62" spans="1:11" s="234" customFormat="1" ht="12.75">
      <c r="A62" s="236"/>
      <c r="E62" s="236"/>
      <c r="I62" s="236"/>
      <c r="K62" s="150"/>
    </row>
    <row r="63" spans="1:11" s="234" customFormat="1" ht="12.75">
      <c r="A63" s="236"/>
      <c r="B63" s="83"/>
      <c r="C63" s="83"/>
      <c r="D63" s="83"/>
      <c r="E63" s="83"/>
      <c r="F63" s="83"/>
      <c r="H63" s="83"/>
      <c r="K63" s="150"/>
    </row>
    <row r="64" spans="1:11" s="234" customFormat="1" ht="12.75">
      <c r="A64" s="83"/>
      <c r="E64" s="236"/>
      <c r="I64" s="236"/>
      <c r="J64" s="83"/>
      <c r="K64" s="150"/>
    </row>
    <row r="65" spans="5:11" s="234" customFormat="1" ht="12.75">
      <c r="E65" s="236"/>
      <c r="I65" s="236"/>
      <c r="K65" s="150"/>
    </row>
    <row r="66" spans="1:11" s="234" customFormat="1" ht="12.75">
      <c r="A66" s="236"/>
      <c r="E66" s="236"/>
      <c r="I66" s="236"/>
      <c r="K66" s="150"/>
    </row>
    <row r="67" spans="1:11" s="234" customFormat="1" ht="12.75">
      <c r="A67" s="236"/>
      <c r="E67" s="236"/>
      <c r="I67" s="236"/>
      <c r="K67" s="150"/>
    </row>
    <row r="68" spans="1:11" s="234" customFormat="1" ht="12.75">
      <c r="A68" s="236"/>
      <c r="B68" s="83"/>
      <c r="C68" s="83"/>
      <c r="D68" s="83"/>
      <c r="E68" s="83"/>
      <c r="F68" s="83"/>
      <c r="H68" s="83"/>
      <c r="K68" s="150"/>
    </row>
    <row r="69" spans="1:11" s="234" customFormat="1" ht="12.75">
      <c r="A69" s="236"/>
      <c r="B69" s="83"/>
      <c r="C69" s="83"/>
      <c r="D69" s="83"/>
      <c r="E69" s="83"/>
      <c r="F69" s="83"/>
      <c r="H69" s="83"/>
      <c r="J69" s="83"/>
      <c r="K69" s="150"/>
    </row>
    <row r="70" spans="1:11" s="234" customFormat="1" ht="12.75">
      <c r="A70" s="233"/>
      <c r="F70" s="83"/>
      <c r="H70" s="83"/>
      <c r="J70" s="83"/>
      <c r="K70" s="150"/>
    </row>
    <row r="71" spans="1:11" s="234" customFormat="1" ht="12.75">
      <c r="A71" s="233"/>
      <c r="F71" s="83"/>
      <c r="H71" s="83"/>
      <c r="J71" s="83"/>
      <c r="K71" s="150"/>
    </row>
    <row r="72" spans="1:11" s="234" customFormat="1" ht="12.75">
      <c r="A72" s="236"/>
      <c r="F72" s="83"/>
      <c r="H72" s="83"/>
      <c r="J72" s="83"/>
      <c r="K72" s="150"/>
    </row>
    <row r="73" spans="1:11" s="234" customFormat="1" ht="12.75">
      <c r="A73" s="236"/>
      <c r="F73" s="83"/>
      <c r="H73" s="83"/>
      <c r="J73" s="83"/>
      <c r="K73" s="150"/>
    </row>
    <row r="74" spans="1:11" s="234" customFormat="1" ht="12.75">
      <c r="A74" s="236"/>
      <c r="E74" s="236"/>
      <c r="I74" s="236"/>
      <c r="J74" s="83"/>
      <c r="K74" s="150"/>
    </row>
    <row r="75" spans="1:11" s="234" customFormat="1" ht="12.75">
      <c r="A75" s="233"/>
      <c r="E75" s="236"/>
      <c r="I75" s="236"/>
      <c r="K75" s="150"/>
    </row>
    <row r="76" spans="1:11" s="234" customFormat="1" ht="12.75">
      <c r="A76" s="233"/>
      <c r="E76" s="83"/>
      <c r="G76" s="83"/>
      <c r="I76" s="83"/>
      <c r="K76" s="150"/>
    </row>
    <row r="77" spans="1:11" s="234" customFormat="1" ht="12.75">
      <c r="A77" s="236"/>
      <c r="E77" s="83"/>
      <c r="G77" s="83"/>
      <c r="I77" s="83"/>
      <c r="K77" s="150"/>
    </row>
    <row r="78" spans="1:11" s="234" customFormat="1" ht="12.75">
      <c r="A78" s="236"/>
      <c r="E78" s="83"/>
      <c r="G78" s="83"/>
      <c r="I78" s="83"/>
      <c r="K78" s="150"/>
    </row>
    <row r="79" spans="1:11" s="234" customFormat="1" ht="12.75">
      <c r="A79" s="233"/>
      <c r="E79" s="83"/>
      <c r="G79" s="83"/>
      <c r="I79" s="83"/>
      <c r="K79" s="150"/>
    </row>
    <row r="80" spans="1:11" s="234" customFormat="1" ht="12.75">
      <c r="A80" s="236"/>
      <c r="B80" s="83"/>
      <c r="C80" s="83"/>
      <c r="D80" s="83"/>
      <c r="E80" s="83"/>
      <c r="G80" s="83"/>
      <c r="I80" s="83"/>
      <c r="K80" s="150"/>
    </row>
    <row r="81" spans="1:11" s="234" customFormat="1" ht="12.75">
      <c r="A81" s="236"/>
      <c r="B81" s="83"/>
      <c r="C81" s="83"/>
      <c r="D81" s="83"/>
      <c r="E81" s="83"/>
      <c r="F81" s="83"/>
      <c r="H81" s="83"/>
      <c r="K81" s="150"/>
    </row>
    <row r="82" spans="1:11" s="234" customFormat="1" ht="12.75">
      <c r="A82" s="236"/>
      <c r="B82" s="83"/>
      <c r="C82" s="83"/>
      <c r="D82" s="83"/>
      <c r="E82" s="83"/>
      <c r="G82" s="83"/>
      <c r="I82" s="83"/>
      <c r="J82" s="83"/>
      <c r="K82" s="150"/>
    </row>
    <row r="83" spans="1:11" s="234" customFormat="1" ht="12.75">
      <c r="A83" s="236"/>
      <c r="B83" s="237"/>
      <c r="C83" s="237"/>
      <c r="D83" s="237"/>
      <c r="E83" s="237"/>
      <c r="F83" s="83"/>
      <c r="H83" s="83"/>
      <c r="K83" s="150"/>
    </row>
    <row r="84" spans="2:11" s="234" customFormat="1" ht="12.75">
      <c r="B84" s="83"/>
      <c r="E84" s="83"/>
      <c r="G84" s="83"/>
      <c r="I84" s="83"/>
      <c r="J84" s="83"/>
      <c r="K84" s="150"/>
    </row>
    <row r="85" spans="1:11" s="234" customFormat="1" ht="12.75">
      <c r="A85" s="236"/>
      <c r="B85" s="83"/>
      <c r="C85" s="83"/>
      <c r="D85" s="83"/>
      <c r="E85" s="83"/>
      <c r="F85" s="83"/>
      <c r="H85" s="83"/>
      <c r="K85" s="150"/>
    </row>
    <row r="86" spans="1:11" s="234" customFormat="1" ht="12.75">
      <c r="A86" s="233"/>
      <c r="C86" s="83"/>
      <c r="D86" s="83"/>
      <c r="F86" s="83"/>
      <c r="H86" s="83"/>
      <c r="J86" s="83"/>
      <c r="K86" s="150"/>
    </row>
    <row r="87" spans="1:11" s="234" customFormat="1" ht="12.75">
      <c r="A87" s="236"/>
      <c r="B87" s="83"/>
      <c r="E87" s="83"/>
      <c r="F87" s="83"/>
      <c r="H87" s="83"/>
      <c r="J87" s="83"/>
      <c r="K87" s="150"/>
    </row>
    <row r="88" spans="1:11" s="234" customFormat="1" ht="12.75">
      <c r="A88" s="236"/>
      <c r="B88" s="83"/>
      <c r="C88" s="83"/>
      <c r="D88" s="83"/>
      <c r="E88" s="83"/>
      <c r="F88" s="83"/>
      <c r="H88" s="83"/>
      <c r="J88" s="83"/>
      <c r="K88" s="150"/>
    </row>
    <row r="89" spans="1:10" s="234" customFormat="1" ht="12.75">
      <c r="A89" s="233"/>
      <c r="F89" s="83"/>
      <c r="H89" s="83"/>
      <c r="J89" s="83"/>
    </row>
    <row r="90" spans="1:10" s="234" customFormat="1" ht="12.75">
      <c r="A90" s="236"/>
      <c r="F90" s="83"/>
      <c r="H90" s="83"/>
      <c r="J90" s="83"/>
    </row>
    <row r="91" spans="5:10" s="234" customFormat="1" ht="12.75">
      <c r="E91" s="236"/>
      <c r="I91" s="236"/>
      <c r="J91" s="83"/>
    </row>
    <row r="92" spans="1:9" s="234" customFormat="1" ht="12.75">
      <c r="A92" s="83"/>
      <c r="E92" s="236"/>
      <c r="I92" s="236"/>
    </row>
    <row r="93" spans="5:9" s="234" customFormat="1" ht="12.75">
      <c r="E93" s="236"/>
      <c r="I93" s="236"/>
    </row>
    <row r="94" spans="5:9" s="234" customFormat="1" ht="12.75">
      <c r="E94" s="236"/>
      <c r="I94" s="236"/>
    </row>
    <row r="95" spans="1:9" s="234" customFormat="1" ht="12.75">
      <c r="A95" s="236"/>
      <c r="E95" s="236"/>
      <c r="I95" s="236"/>
    </row>
    <row r="96" spans="1:9" s="234" customFormat="1" ht="12.75">
      <c r="A96" s="236"/>
      <c r="E96" s="236"/>
      <c r="I96" s="236"/>
    </row>
    <row r="97" spans="1:9" s="234" customFormat="1" ht="12.75">
      <c r="A97" s="236"/>
      <c r="E97" s="236"/>
      <c r="I97" s="236"/>
    </row>
    <row r="98" spans="1:9" s="234" customFormat="1" ht="12.75">
      <c r="A98" s="233"/>
      <c r="E98" s="236"/>
      <c r="I98" s="236"/>
    </row>
    <row r="99" spans="3:4" s="234" customFormat="1" ht="12.75">
      <c r="C99" s="83"/>
      <c r="D99" s="83"/>
    </row>
    <row r="100" spans="1:4" s="234" customFormat="1" ht="12.75">
      <c r="A100" s="236"/>
      <c r="C100" s="83"/>
      <c r="D100" s="83"/>
    </row>
    <row r="101" spans="1:4" s="234" customFormat="1" ht="12.75">
      <c r="A101" s="236"/>
      <c r="C101" s="83"/>
      <c r="D101" s="83"/>
    </row>
    <row r="102" spans="1:4" s="234" customFormat="1" ht="12.75">
      <c r="A102" s="236"/>
      <c r="D102" s="83"/>
    </row>
    <row r="103" spans="3:4" s="234" customFormat="1" ht="12.75">
      <c r="C103" s="83"/>
      <c r="D103" s="83"/>
    </row>
    <row r="104" s="234" customFormat="1" ht="12.75">
      <c r="A104" s="236"/>
    </row>
    <row r="105" s="234" customFormat="1" ht="12.75">
      <c r="A105" s="236"/>
    </row>
    <row r="106" spans="1:3" s="234" customFormat="1" ht="12.75">
      <c r="A106" s="236"/>
      <c r="C106" s="83"/>
    </row>
    <row r="107" s="234" customFormat="1" ht="12.75">
      <c r="A107" s="233"/>
    </row>
    <row r="108" spans="1:3" s="234" customFormat="1" ht="12.75">
      <c r="A108" s="236"/>
      <c r="C108" s="83"/>
    </row>
    <row r="109" s="234" customFormat="1" ht="12.75">
      <c r="A109" s="233"/>
    </row>
    <row r="110" s="234" customFormat="1" ht="12.75">
      <c r="A110" s="236"/>
    </row>
    <row r="111" spans="1:9" s="234" customFormat="1" ht="12.75">
      <c r="A111" s="101"/>
      <c r="B111" s="80"/>
      <c r="C111" s="102"/>
      <c r="D111" s="80"/>
      <c r="E111" s="80"/>
      <c r="F111" s="80"/>
      <c r="G111" s="80"/>
      <c r="H111" s="80"/>
      <c r="I111" s="80"/>
    </row>
    <row r="112" spans="1:9" ht="12.75">
      <c r="A112" s="101"/>
      <c r="C112" s="102"/>
      <c r="E112" s="80"/>
      <c r="I112" s="80"/>
    </row>
    <row r="113" spans="5:9" ht="12.75">
      <c r="E113" s="80"/>
      <c r="I113" s="80"/>
    </row>
    <row r="114" spans="1:9" ht="12.75">
      <c r="A114" s="79"/>
      <c r="E114" s="80"/>
      <c r="I114" s="80"/>
    </row>
    <row r="115" spans="1:9" ht="12.75">
      <c r="A115" s="101"/>
      <c r="C115" s="102"/>
      <c r="E115" s="80"/>
      <c r="I115" s="80"/>
    </row>
    <row r="116" spans="1:9" ht="12.75">
      <c r="A116" s="101"/>
      <c r="E116" s="80"/>
      <c r="I116" s="80"/>
    </row>
    <row r="117" spans="1:9" ht="12.75">
      <c r="A117" s="101"/>
      <c r="C117" s="102"/>
      <c r="E117" s="80"/>
      <c r="I117" s="80"/>
    </row>
    <row r="118" spans="1:9" ht="12.75">
      <c r="A118" s="101"/>
      <c r="C118" s="102"/>
      <c r="E118" s="80"/>
      <c r="I118" s="80"/>
    </row>
    <row r="119" spans="1:9" ht="12.75">
      <c r="A119" s="101"/>
      <c r="C119" s="102"/>
      <c r="E119" s="80"/>
      <c r="I119" s="80"/>
    </row>
    <row r="120" spans="1:9" ht="12.75">
      <c r="A120" s="79"/>
      <c r="C120" s="102"/>
      <c r="E120" s="80"/>
      <c r="I120" s="80"/>
    </row>
    <row r="121" spans="1:9" ht="12.75">
      <c r="A121" s="79"/>
      <c r="C121" s="102"/>
      <c r="E121" s="80"/>
      <c r="I121" s="80"/>
    </row>
    <row r="122" spans="3:9" ht="12.75">
      <c r="C122" s="102"/>
      <c r="E122" s="80"/>
      <c r="I122" s="80"/>
    </row>
    <row r="123" spans="3:9" ht="12.75">
      <c r="C123" s="102"/>
      <c r="E123" s="80"/>
      <c r="I123" s="80"/>
    </row>
    <row r="124" spans="1:9" ht="12.75">
      <c r="A124" s="79"/>
      <c r="C124" s="102"/>
      <c r="E124" s="80"/>
      <c r="I124" s="80"/>
    </row>
    <row r="125" spans="1:9" ht="12.75">
      <c r="A125" s="101"/>
      <c r="C125" s="102"/>
      <c r="E125" s="80"/>
      <c r="I125" s="80"/>
    </row>
    <row r="126" spans="1:9" ht="12.75">
      <c r="A126" s="101"/>
      <c r="C126" s="102"/>
      <c r="E126" s="80"/>
      <c r="I126" s="80"/>
    </row>
    <row r="127" spans="1:9" ht="12.75">
      <c r="A127" s="102"/>
      <c r="C127" s="102"/>
      <c r="E127" s="80"/>
      <c r="I127" s="80"/>
    </row>
    <row r="128" spans="1:9" ht="12.75">
      <c r="A128" s="101"/>
      <c r="E128" s="80"/>
      <c r="I128" s="80"/>
    </row>
    <row r="129" spans="3:9" ht="12.75">
      <c r="C129" s="79"/>
      <c r="D129" s="79"/>
      <c r="E129" s="80"/>
      <c r="I129" s="80"/>
    </row>
    <row r="130" spans="1:9" ht="12.75">
      <c r="A130" s="101"/>
      <c r="C130" s="102"/>
      <c r="E130" s="80"/>
      <c r="I130" s="80"/>
    </row>
    <row r="131" spans="1:9" ht="12.75">
      <c r="A131" s="79"/>
      <c r="E131" s="80"/>
      <c r="I131" s="80"/>
    </row>
    <row r="132" spans="1:9" ht="12.75">
      <c r="A132" s="101"/>
      <c r="C132" s="102"/>
      <c r="E132" s="80"/>
      <c r="I132" s="80"/>
    </row>
    <row r="133" spans="1:9" ht="12.75">
      <c r="A133" s="101"/>
      <c r="C133" s="102"/>
      <c r="E133" s="80"/>
      <c r="I133" s="80"/>
    </row>
    <row r="134" spans="1:9" ht="12.75">
      <c r="A134" s="79"/>
      <c r="E134" s="80"/>
      <c r="I134" s="80"/>
    </row>
    <row r="135" spans="1:9" ht="12.75">
      <c r="A135" s="101"/>
      <c r="C135" s="102"/>
      <c r="E135" s="80"/>
      <c r="I135" s="80"/>
    </row>
    <row r="136" spans="1:9" ht="12.75">
      <c r="A136" s="101"/>
      <c r="C136" s="102"/>
      <c r="E136" s="79"/>
      <c r="I136" s="80"/>
    </row>
    <row r="137" spans="1:9" ht="12.75">
      <c r="A137" s="101"/>
      <c r="C137" s="102"/>
      <c r="E137" s="79"/>
      <c r="I137" s="80"/>
    </row>
    <row r="138" spans="1:9" ht="12.75">
      <c r="A138" s="101"/>
      <c r="C138" s="102"/>
      <c r="E138" s="79"/>
      <c r="I138" s="80"/>
    </row>
    <row r="139" spans="1:9" ht="12.75">
      <c r="A139" s="79"/>
      <c r="C139" s="102"/>
      <c r="E139" s="79"/>
      <c r="I139" s="80"/>
    </row>
    <row r="140" spans="1:9" ht="12.75">
      <c r="A140" s="101"/>
      <c r="C140" s="102"/>
      <c r="E140" s="79"/>
      <c r="I140" s="80"/>
    </row>
    <row r="141" spans="1:9" ht="12.75">
      <c r="A141" s="101"/>
      <c r="E141" s="79"/>
      <c r="I141" s="80"/>
    </row>
    <row r="142" spans="1:9" ht="12.75">
      <c r="A142" s="101"/>
      <c r="C142" s="102"/>
      <c r="E142" s="79"/>
      <c r="I142" s="80"/>
    </row>
    <row r="143" spans="1:9" ht="12.75">
      <c r="A143" s="101"/>
      <c r="C143" s="102"/>
      <c r="E143" s="79"/>
      <c r="I143" s="80"/>
    </row>
    <row r="144" spans="1:9" ht="12.75">
      <c r="A144" s="101"/>
      <c r="C144" s="102"/>
      <c r="E144" s="79"/>
      <c r="I144" s="80"/>
    </row>
    <row r="145" spans="1:9" ht="12.75">
      <c r="A145" s="102"/>
      <c r="C145" s="102"/>
      <c r="E145" s="79"/>
      <c r="I145" s="80"/>
    </row>
    <row r="146" spans="1:9" ht="12.75">
      <c r="A146" s="101"/>
      <c r="C146" s="102"/>
      <c r="E146" s="79"/>
      <c r="I146" s="80"/>
    </row>
    <row r="147" spans="1:9" ht="12.75">
      <c r="A147" s="101"/>
      <c r="C147" s="102"/>
      <c r="E147" s="79"/>
      <c r="I147" s="80"/>
    </row>
    <row r="148" spans="1:9" ht="12.75">
      <c r="A148" s="101"/>
      <c r="C148" s="102"/>
      <c r="E148" s="79"/>
      <c r="I148" s="80"/>
    </row>
    <row r="149" spans="1:9" ht="12.75">
      <c r="A149" s="101"/>
      <c r="C149" s="102"/>
      <c r="E149" s="79"/>
      <c r="I149" s="80"/>
    </row>
    <row r="150" spans="3:9" ht="12.75">
      <c r="C150" s="79"/>
      <c r="D150" s="79"/>
      <c r="E150" s="79"/>
      <c r="I150" s="8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1" bestFit="1" customWidth="1"/>
    <col min="2" max="4" width="9.625" style="11" customWidth="1"/>
    <col min="5" max="5" width="10.375" style="11" bestFit="1" customWidth="1"/>
    <col min="6" max="8" width="9.625" style="11" customWidth="1"/>
    <col min="9" max="9" width="10.375" style="11" bestFit="1" customWidth="1"/>
    <col min="10" max="10" width="10.875" style="11" bestFit="1" customWidth="1"/>
    <col min="11" max="11" width="11.00390625" style="11" customWidth="1"/>
    <col min="12" max="12" width="11.00390625" style="112" customWidth="1"/>
    <col min="13" max="13" width="11.875" style="11" bestFit="1" customWidth="1"/>
    <col min="14" max="16384" width="11.00390625" style="11" customWidth="1"/>
  </cols>
  <sheetData>
    <row r="1" spans="1:12" ht="12.75">
      <c r="A1" s="469" t="s">
        <v>285</v>
      </c>
      <c r="B1" s="469"/>
      <c r="C1" s="469"/>
      <c r="D1" s="469"/>
      <c r="E1" s="469"/>
      <c r="F1" s="469"/>
      <c r="G1" s="469"/>
      <c r="H1" s="469"/>
      <c r="I1" s="469"/>
      <c r="J1" s="469"/>
      <c r="K1" s="57"/>
      <c r="L1" s="57"/>
    </row>
    <row r="2" spans="1:12" ht="12.75">
      <c r="A2" s="56"/>
      <c r="B2" s="56"/>
      <c r="C2" s="56"/>
      <c r="D2" s="56"/>
      <c r="E2" s="56"/>
      <c r="F2" s="56"/>
      <c r="G2" s="56"/>
      <c r="H2" s="56"/>
      <c r="I2" s="56"/>
      <c r="J2" s="56"/>
      <c r="K2" s="57"/>
      <c r="L2" s="57"/>
    </row>
    <row r="3" spans="1:10" s="58" customFormat="1" ht="12.75">
      <c r="A3" s="495" t="s">
        <v>52</v>
      </c>
      <c r="B3" s="494" t="s">
        <v>132</v>
      </c>
      <c r="C3" s="494"/>
      <c r="D3" s="494"/>
      <c r="E3" s="494"/>
      <c r="F3" s="497" t="s">
        <v>308</v>
      </c>
      <c r="G3" s="494"/>
      <c r="H3" s="494"/>
      <c r="I3" s="494"/>
      <c r="J3" s="498"/>
    </row>
    <row r="4" spans="1:10" s="58" customFormat="1" ht="12.75">
      <c r="A4" s="499"/>
      <c r="B4" s="495">
        <v>2013</v>
      </c>
      <c r="C4" s="497" t="s">
        <v>420</v>
      </c>
      <c r="D4" s="494"/>
      <c r="E4" s="494"/>
      <c r="F4" s="495">
        <v>2013</v>
      </c>
      <c r="G4" s="497" t="str">
        <f>C4</f>
        <v>enero - febrero</v>
      </c>
      <c r="H4" s="494"/>
      <c r="I4" s="494"/>
      <c r="J4" s="498"/>
    </row>
    <row r="5" spans="1:19" s="58" customFormat="1" ht="12.75">
      <c r="A5" s="496"/>
      <c r="B5" s="496"/>
      <c r="C5" s="426">
        <v>2013</v>
      </c>
      <c r="D5" s="426">
        <v>2014</v>
      </c>
      <c r="E5" s="426" t="s">
        <v>358</v>
      </c>
      <c r="F5" s="496"/>
      <c r="G5" s="426">
        <v>2013</v>
      </c>
      <c r="H5" s="426">
        <v>2014</v>
      </c>
      <c r="I5" s="426" t="s">
        <v>358</v>
      </c>
      <c r="J5" s="427" t="s">
        <v>359</v>
      </c>
      <c r="O5" s="160"/>
      <c r="P5" s="160"/>
      <c r="Q5" s="160"/>
      <c r="R5" s="160"/>
      <c r="S5" s="160"/>
    </row>
    <row r="6" spans="1:19" ht="12.75">
      <c r="A6" s="428" t="s">
        <v>0</v>
      </c>
      <c r="B6" s="429">
        <v>68585</v>
      </c>
      <c r="C6" s="429">
        <v>11526</v>
      </c>
      <c r="D6" s="429">
        <v>8297</v>
      </c>
      <c r="E6" s="430" t="s">
        <v>386</v>
      </c>
      <c r="F6" s="429">
        <v>190513</v>
      </c>
      <c r="G6" s="429">
        <v>29395</v>
      </c>
      <c r="H6" s="429">
        <v>26273</v>
      </c>
      <c r="I6" s="430" t="s">
        <v>387</v>
      </c>
      <c r="J6" s="430" t="s">
        <v>388</v>
      </c>
      <c r="L6" s="386"/>
      <c r="M6" s="107"/>
      <c r="O6" s="166" t="s">
        <v>0</v>
      </c>
      <c r="P6" s="161">
        <v>2.18798803009687</v>
      </c>
      <c r="Q6" s="161">
        <v>2.2934283590933964</v>
      </c>
      <c r="R6" s="161">
        <v>2.496095966675539</v>
      </c>
      <c r="S6" s="162">
        <v>0.08836884168566672</v>
      </c>
    </row>
    <row r="7" spans="1:19" ht="12.75">
      <c r="A7" s="431" t="s">
        <v>111</v>
      </c>
      <c r="B7" s="429">
        <v>40965</v>
      </c>
      <c r="C7" s="429">
        <v>6231</v>
      </c>
      <c r="D7" s="429">
        <v>5193</v>
      </c>
      <c r="E7" s="430" t="s">
        <v>389</v>
      </c>
      <c r="F7" s="429">
        <v>159212</v>
      </c>
      <c r="G7" s="429">
        <v>24100</v>
      </c>
      <c r="H7" s="429">
        <v>19400</v>
      </c>
      <c r="I7" s="430" t="s">
        <v>390</v>
      </c>
      <c r="J7" s="430" t="s">
        <v>391</v>
      </c>
      <c r="K7" s="154"/>
      <c r="L7" s="107"/>
      <c r="M7" s="107"/>
      <c r="O7" s="166" t="s">
        <v>111</v>
      </c>
      <c r="P7" s="161">
        <v>3.8396143716559075</v>
      </c>
      <c r="Q7" s="161">
        <v>3.8120459793605823</v>
      </c>
      <c r="R7" s="161">
        <v>3.8538678187862927</v>
      </c>
      <c r="S7" s="162">
        <v>0.010970969304185951</v>
      </c>
    </row>
    <row r="8" spans="1:19" ht="12.75">
      <c r="A8" s="431" t="s">
        <v>2</v>
      </c>
      <c r="B8" s="429">
        <v>34766</v>
      </c>
      <c r="C8" s="429">
        <v>5236</v>
      </c>
      <c r="D8" s="429">
        <v>5569</v>
      </c>
      <c r="E8" s="430" t="s">
        <v>367</v>
      </c>
      <c r="F8" s="429">
        <v>106718</v>
      </c>
      <c r="G8" s="429">
        <v>15629</v>
      </c>
      <c r="H8" s="429">
        <v>17332</v>
      </c>
      <c r="I8" s="430" t="s">
        <v>360</v>
      </c>
      <c r="J8" s="430" t="s">
        <v>392</v>
      </c>
      <c r="K8" s="154"/>
      <c r="L8" s="107"/>
      <c r="M8" s="107"/>
      <c r="O8" s="166" t="s">
        <v>1</v>
      </c>
      <c r="P8" s="161">
        <v>3.1347663836654744</v>
      </c>
      <c r="Q8" s="161">
        <v>2.990940375663155</v>
      </c>
      <c r="R8" s="161">
        <v>3.20216809269442</v>
      </c>
      <c r="S8" s="162">
        <v>0.07062251014764254</v>
      </c>
    </row>
    <row r="9" spans="1:19" ht="12.75">
      <c r="A9" s="431" t="s">
        <v>5</v>
      </c>
      <c r="B9" s="429">
        <v>24516</v>
      </c>
      <c r="C9" s="429">
        <v>3844</v>
      </c>
      <c r="D9" s="429">
        <v>4603</v>
      </c>
      <c r="E9" s="430" t="s">
        <v>393</v>
      </c>
      <c r="F9" s="429">
        <v>90345</v>
      </c>
      <c r="G9" s="429">
        <v>14878</v>
      </c>
      <c r="H9" s="429">
        <v>15887</v>
      </c>
      <c r="I9" s="430" t="s">
        <v>394</v>
      </c>
      <c r="J9" s="430" t="s">
        <v>395</v>
      </c>
      <c r="K9" s="154"/>
      <c r="L9" s="107"/>
      <c r="M9" s="107"/>
      <c r="O9" s="166" t="s">
        <v>2</v>
      </c>
      <c r="P9" s="161">
        <v>2.8789898854384437</v>
      </c>
      <c r="Q9" s="161">
        <v>2.8888609138137555</v>
      </c>
      <c r="R9" s="161">
        <v>3.2149426108732566</v>
      </c>
      <c r="S9" s="162">
        <v>0.11287552664798306</v>
      </c>
    </row>
    <row r="10" spans="1:19" ht="12.75">
      <c r="A10" s="447" t="s">
        <v>449</v>
      </c>
      <c r="B10" s="429">
        <v>28521</v>
      </c>
      <c r="C10" s="429">
        <v>3910</v>
      </c>
      <c r="D10" s="429">
        <v>4691</v>
      </c>
      <c r="E10" s="430" t="s">
        <v>396</v>
      </c>
      <c r="F10" s="429">
        <v>89969</v>
      </c>
      <c r="G10" s="429">
        <v>11746</v>
      </c>
      <c r="H10" s="429">
        <v>15278</v>
      </c>
      <c r="I10" s="430" t="s">
        <v>397</v>
      </c>
      <c r="J10" s="430" t="s">
        <v>398</v>
      </c>
      <c r="K10" s="154"/>
      <c r="L10" s="107"/>
      <c r="M10" s="107"/>
      <c r="O10" s="166" t="s">
        <v>3</v>
      </c>
      <c r="P10" s="161">
        <v>2.999138937341091</v>
      </c>
      <c r="Q10" s="161">
        <v>2.9643223430516685</v>
      </c>
      <c r="R10" s="161">
        <v>3.059134111570329</v>
      </c>
      <c r="S10" s="162">
        <v>0.03198429777412648</v>
      </c>
    </row>
    <row r="11" spans="1:19" ht="12.75">
      <c r="A11" s="431" t="s">
        <v>4</v>
      </c>
      <c r="B11" s="429">
        <v>28355</v>
      </c>
      <c r="C11" s="429">
        <v>2279</v>
      </c>
      <c r="D11" s="429">
        <v>3663</v>
      </c>
      <c r="E11" s="430" t="s">
        <v>399</v>
      </c>
      <c r="F11" s="429">
        <v>92013</v>
      </c>
      <c r="G11" s="429">
        <v>8521</v>
      </c>
      <c r="H11" s="429">
        <v>11641</v>
      </c>
      <c r="I11" s="430" t="s">
        <v>400</v>
      </c>
      <c r="J11" s="430" t="s">
        <v>401</v>
      </c>
      <c r="K11" s="154"/>
      <c r="L11" s="107"/>
      <c r="M11" s="107"/>
      <c r="O11" s="166" t="s">
        <v>4</v>
      </c>
      <c r="P11" s="161">
        <v>4.440811217309204</v>
      </c>
      <c r="Q11" s="161">
        <v>4.895130065524549</v>
      </c>
      <c r="R11" s="161">
        <v>5.365227815062864</v>
      </c>
      <c r="S11" s="162">
        <v>0.09603376074705805</v>
      </c>
    </row>
    <row r="12" spans="1:19" ht="12.75">
      <c r="A12" s="431" t="s">
        <v>3</v>
      </c>
      <c r="B12" s="429">
        <v>12488</v>
      </c>
      <c r="C12" s="429">
        <v>1556</v>
      </c>
      <c r="D12" s="429">
        <v>2012</v>
      </c>
      <c r="E12" s="430" t="s">
        <v>402</v>
      </c>
      <c r="F12" s="429">
        <v>66705</v>
      </c>
      <c r="G12" s="429">
        <v>8312</v>
      </c>
      <c r="H12" s="429">
        <v>10190</v>
      </c>
      <c r="I12" s="430" t="s">
        <v>403</v>
      </c>
      <c r="J12" s="430" t="s">
        <v>404</v>
      </c>
      <c r="K12" s="154"/>
      <c r="L12" s="107"/>
      <c r="M12" s="107"/>
      <c r="O12" s="166" t="s">
        <v>5</v>
      </c>
      <c r="P12" s="161">
        <v>3.257397810164199</v>
      </c>
      <c r="Q12" s="161">
        <v>3.4001082533573905</v>
      </c>
      <c r="R12" s="161">
        <v>3.8152570073199903</v>
      </c>
      <c r="S12" s="162">
        <v>0.12209868716758265</v>
      </c>
    </row>
    <row r="13" spans="1:19" ht="12.75">
      <c r="A13" s="431" t="s">
        <v>361</v>
      </c>
      <c r="B13" s="429">
        <v>7077</v>
      </c>
      <c r="C13" s="429">
        <v>1047</v>
      </c>
      <c r="D13" s="429">
        <v>1328</v>
      </c>
      <c r="E13" s="430" t="s">
        <v>405</v>
      </c>
      <c r="F13" s="429">
        <v>32663</v>
      </c>
      <c r="G13" s="429">
        <v>4978</v>
      </c>
      <c r="H13" s="429">
        <v>6606</v>
      </c>
      <c r="I13" s="430" t="s">
        <v>406</v>
      </c>
      <c r="J13" s="430" t="s">
        <v>407</v>
      </c>
      <c r="K13" s="154"/>
      <c r="L13" s="107"/>
      <c r="M13" s="107"/>
      <c r="O13" s="166" t="s">
        <v>7</v>
      </c>
      <c r="P13" s="161">
        <v>3.4760842203927154</v>
      </c>
      <c r="Q13" s="161">
        <v>3.288034244513578</v>
      </c>
      <c r="R13" s="161">
        <v>3.486712519768621</v>
      </c>
      <c r="S13" s="162">
        <v>0.06042463687431421</v>
      </c>
    </row>
    <row r="14" spans="1:19" ht="12.75">
      <c r="A14" s="431" t="s">
        <v>7</v>
      </c>
      <c r="B14" s="429">
        <v>9393</v>
      </c>
      <c r="C14" s="429">
        <v>1271</v>
      </c>
      <c r="D14" s="429">
        <v>1617</v>
      </c>
      <c r="E14" s="430" t="s">
        <v>408</v>
      </c>
      <c r="F14" s="429">
        <v>35691</v>
      </c>
      <c r="G14" s="429">
        <v>4631</v>
      </c>
      <c r="H14" s="429">
        <v>5960</v>
      </c>
      <c r="I14" s="430" t="s">
        <v>409</v>
      </c>
      <c r="J14" s="430" t="s">
        <v>410</v>
      </c>
      <c r="K14" s="154"/>
      <c r="L14" s="107"/>
      <c r="M14" s="107"/>
      <c r="O14" s="166" t="s">
        <v>8</v>
      </c>
      <c r="P14" s="161">
        <v>3.7608988067975173</v>
      </c>
      <c r="Q14" s="161">
        <v>3.621473934060223</v>
      </c>
      <c r="R14" s="161">
        <v>3.8623028814208844</v>
      </c>
      <c r="S14" s="162">
        <v>0.06650025700741558</v>
      </c>
    </row>
    <row r="15" spans="1:19" ht="12.75">
      <c r="A15" s="431" t="s">
        <v>8</v>
      </c>
      <c r="B15" s="429">
        <v>10810</v>
      </c>
      <c r="C15" s="429">
        <v>1323</v>
      </c>
      <c r="D15" s="429">
        <v>1177</v>
      </c>
      <c r="E15" s="430" t="s">
        <v>411</v>
      </c>
      <c r="F15" s="429">
        <v>41481</v>
      </c>
      <c r="G15" s="429">
        <v>5077</v>
      </c>
      <c r="H15" s="429">
        <v>5126</v>
      </c>
      <c r="I15" s="430" t="s">
        <v>362</v>
      </c>
      <c r="J15" s="430" t="s">
        <v>412</v>
      </c>
      <c r="K15" s="154"/>
      <c r="L15" s="107"/>
      <c r="M15" s="107"/>
      <c r="O15" s="166" t="s">
        <v>6</v>
      </c>
      <c r="P15" s="161">
        <v>3.0984853563717993</v>
      </c>
      <c r="Q15" s="161">
        <v>3.018772359048662</v>
      </c>
      <c r="R15" s="161">
        <v>3.370165275086655</v>
      </c>
      <c r="S15" s="162">
        <v>0.11640258828550132</v>
      </c>
    </row>
    <row r="16" spans="1:19" ht="12.75">
      <c r="A16" s="435" t="s">
        <v>450</v>
      </c>
      <c r="B16" s="436">
        <v>265476</v>
      </c>
      <c r="C16" s="436">
        <v>38223</v>
      </c>
      <c r="D16" s="436">
        <v>38150</v>
      </c>
      <c r="E16" s="437" t="s">
        <v>413</v>
      </c>
      <c r="F16" s="436">
        <v>905310</v>
      </c>
      <c r="G16" s="436">
        <v>127267</v>
      </c>
      <c r="H16" s="436">
        <v>133693</v>
      </c>
      <c r="I16" s="437" t="s">
        <v>414</v>
      </c>
      <c r="J16" s="437" t="s">
        <v>415</v>
      </c>
      <c r="K16" s="154"/>
      <c r="L16" s="107"/>
      <c r="M16" s="107"/>
      <c r="O16" s="166" t="s">
        <v>138</v>
      </c>
      <c r="P16" s="161">
        <v>2.9824544492884173</v>
      </c>
      <c r="Q16" s="161">
        <v>3.027027965319248</v>
      </c>
      <c r="R16" s="161">
        <v>3.2655947376368673</v>
      </c>
      <c r="S16" s="162">
        <v>0.07881221285395634</v>
      </c>
    </row>
    <row r="17" spans="1:19" ht="12.75">
      <c r="A17" s="431" t="s">
        <v>335</v>
      </c>
      <c r="B17" s="429">
        <v>132904</v>
      </c>
      <c r="C17" s="429">
        <v>16893</v>
      </c>
      <c r="D17" s="429">
        <v>15610</v>
      </c>
      <c r="E17" s="430" t="s">
        <v>416</v>
      </c>
      <c r="F17" s="429">
        <v>457084</v>
      </c>
      <c r="G17" s="429">
        <v>58690</v>
      </c>
      <c r="H17" s="429">
        <v>55518</v>
      </c>
      <c r="I17" s="430" t="s">
        <v>417</v>
      </c>
      <c r="J17" s="430" t="s">
        <v>402</v>
      </c>
      <c r="K17" s="154"/>
      <c r="L17" s="107"/>
      <c r="M17" s="107"/>
      <c r="O17" s="166" t="s">
        <v>137</v>
      </c>
      <c r="P17" s="161">
        <v>3.2784956942823764</v>
      </c>
      <c r="Q17" s="161">
        <v>3.2710254169929587</v>
      </c>
      <c r="R17" s="161">
        <v>3.4787777440205954</v>
      </c>
      <c r="S17" s="162">
        <v>0.06351290514233376</v>
      </c>
    </row>
    <row r="18" spans="1:19" ht="12.75">
      <c r="A18" s="435" t="s">
        <v>9</v>
      </c>
      <c r="B18" s="436">
        <v>398380</v>
      </c>
      <c r="C18" s="436">
        <v>55116</v>
      </c>
      <c r="D18" s="436">
        <v>53760</v>
      </c>
      <c r="E18" s="437" t="s">
        <v>418</v>
      </c>
      <c r="F18" s="436">
        <v>1362394</v>
      </c>
      <c r="G18" s="436">
        <v>185957</v>
      </c>
      <c r="H18" s="436">
        <v>189211</v>
      </c>
      <c r="I18" s="437" t="s">
        <v>419</v>
      </c>
      <c r="J18" s="437" t="s">
        <v>207</v>
      </c>
      <c r="K18" s="154"/>
      <c r="L18" s="107"/>
      <c r="M18" s="107"/>
      <c r="O18" s="166" t="s">
        <v>139</v>
      </c>
      <c r="P18" s="161">
        <v>3.0685483124726853</v>
      </c>
      <c r="Q18" s="161">
        <v>3.101434514048148</v>
      </c>
      <c r="R18" s="161">
        <v>3.332356403585792</v>
      </c>
      <c r="S18" s="162">
        <v>0.07445647763693497</v>
      </c>
    </row>
    <row r="19" spans="1:19" s="80" customFormat="1" ht="12.75">
      <c r="A19" s="82" t="s">
        <v>291</v>
      </c>
      <c r="B19" s="82"/>
      <c r="C19" s="82"/>
      <c r="D19" s="82"/>
      <c r="E19" s="82"/>
      <c r="F19" s="82"/>
      <c r="G19" s="82"/>
      <c r="H19" s="82"/>
      <c r="I19" s="82"/>
      <c r="J19" s="82"/>
      <c r="K19" s="82"/>
      <c r="L19" s="82"/>
      <c r="M19" s="79"/>
      <c r="N19" s="79"/>
      <c r="O19" s="163"/>
      <c r="P19" s="164"/>
      <c r="Q19" s="164"/>
      <c r="R19" s="163"/>
      <c r="S19" s="164"/>
    </row>
    <row r="20" spans="1:19" ht="12.75">
      <c r="A20" s="55"/>
      <c r="B20" s="55"/>
      <c r="C20" s="55"/>
      <c r="D20" s="55"/>
      <c r="O20" s="165"/>
      <c r="P20" s="165"/>
      <c r="Q20" s="165"/>
      <c r="R20" s="165"/>
      <c r="S20" s="165"/>
    </row>
    <row r="21" spans="1:10" ht="12.75">
      <c r="A21" s="261"/>
      <c r="B21" s="261"/>
      <c r="C21" s="261"/>
      <c r="D21" s="261"/>
      <c r="E21" s="261"/>
      <c r="F21" s="261"/>
      <c r="G21" s="261"/>
      <c r="H21" s="261"/>
      <c r="I21" s="261"/>
      <c r="J21" s="261"/>
    </row>
    <row r="22" spans="1:13" ht="12.75">
      <c r="A22" s="261"/>
      <c r="B22" s="261"/>
      <c r="C22" s="261"/>
      <c r="D22" s="261"/>
      <c r="E22" s="261"/>
      <c r="F22" s="261"/>
      <c r="G22" s="261"/>
      <c r="H22" s="261"/>
      <c r="I22" s="261"/>
      <c r="J22" s="261"/>
      <c r="M22" s="432"/>
    </row>
    <row r="23" spans="1:10" ht="12.75">
      <c r="A23" s="261"/>
      <c r="B23" s="261"/>
      <c r="C23" s="261"/>
      <c r="D23" s="261"/>
      <c r="E23" s="261"/>
      <c r="F23" s="261"/>
      <c r="G23" s="261"/>
      <c r="H23" s="261"/>
      <c r="I23" s="261"/>
      <c r="J23" s="261"/>
    </row>
    <row r="24" spans="1:10" ht="12.75">
      <c r="A24" s="261"/>
      <c r="B24" s="261"/>
      <c r="C24" s="261"/>
      <c r="D24" s="261"/>
      <c r="E24" s="261"/>
      <c r="F24" s="261"/>
      <c r="G24" s="261"/>
      <c r="H24" s="261"/>
      <c r="I24" s="261"/>
      <c r="J24" s="261"/>
    </row>
    <row r="25" spans="1:10" ht="12.75">
      <c r="A25" s="261"/>
      <c r="B25" s="261"/>
      <c r="C25" s="261"/>
      <c r="D25" s="261"/>
      <c r="E25" s="261"/>
      <c r="F25" s="261"/>
      <c r="G25" s="261"/>
      <c r="H25" s="261"/>
      <c r="I25" s="261"/>
      <c r="J25" s="261"/>
    </row>
    <row r="26" spans="1:10" ht="12.75">
      <c r="A26" s="261"/>
      <c r="B26" s="261"/>
      <c r="C26" s="261"/>
      <c r="D26" s="261"/>
      <c r="E26" s="261"/>
      <c r="F26" s="261"/>
      <c r="G26" s="261"/>
      <c r="H26" s="261"/>
      <c r="I26" s="261"/>
      <c r="J26" s="261"/>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ignoredErrors>
    <ignoredError sqref="E6:E18 I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K135"/>
  <sheetViews>
    <sheetView zoomScale="115" zoomScaleNormal="115" zoomScaleSheetLayoutView="100" zoomScalePageLayoutView="0" workbookViewId="0" topLeftCell="A1">
      <selection activeCell="B1" sqref="B1"/>
    </sheetView>
  </sheetViews>
  <sheetFormatPr defaultColWidth="11.00390625" defaultRowHeight="14.25"/>
  <cols>
    <col min="7" max="7" width="13.75390625" style="0" customWidth="1"/>
    <col min="20" max="20" width="11.00390625" style="67" customWidth="1"/>
    <col min="21" max="21" width="6.875" style="67" bestFit="1" customWidth="1"/>
    <col min="22" max="33" width="11.00390625" style="67" customWidth="1"/>
  </cols>
  <sheetData>
    <row r="3" ht="14.25">
      <c r="V3" s="67" t="s">
        <v>18</v>
      </c>
    </row>
    <row r="4" spans="22:33" ht="14.25">
      <c r="V4" s="67" t="s">
        <v>19</v>
      </c>
      <c r="W4" s="67" t="s">
        <v>20</v>
      </c>
      <c r="X4" s="67" t="s">
        <v>21</v>
      </c>
      <c r="Y4" s="67" t="s">
        <v>22</v>
      </c>
      <c r="Z4" s="67" t="s">
        <v>23</v>
      </c>
      <c r="AA4" s="67" t="s">
        <v>24</v>
      </c>
      <c r="AB4" s="67" t="s">
        <v>25</v>
      </c>
      <c r="AC4" s="67" t="s">
        <v>26</v>
      </c>
      <c r="AD4" s="67" t="s">
        <v>27</v>
      </c>
      <c r="AE4" s="67" t="s">
        <v>28</v>
      </c>
      <c r="AF4" s="67" t="s">
        <v>29</v>
      </c>
      <c r="AG4" s="67" t="s">
        <v>30</v>
      </c>
    </row>
    <row r="5" spans="20:33" ht="14.25">
      <c r="T5" s="67" t="s">
        <v>35</v>
      </c>
      <c r="U5" s="67">
        <v>2011</v>
      </c>
      <c r="V5" s="2">
        <v>30.865767</v>
      </c>
      <c r="W5" s="2">
        <v>24.687385</v>
      </c>
      <c r="X5" s="2">
        <v>31.152663</v>
      </c>
      <c r="Y5" s="2">
        <v>30.82392</v>
      </c>
      <c r="Z5" s="2">
        <v>33.895693</v>
      </c>
      <c r="AA5" s="2">
        <v>31.222189</v>
      </c>
      <c r="AB5" s="2">
        <v>31.950689</v>
      </c>
      <c r="AC5" s="2">
        <v>34.916504</v>
      </c>
      <c r="AD5" s="2">
        <v>36.462873</v>
      </c>
      <c r="AE5" s="2">
        <v>38.170371</v>
      </c>
      <c r="AF5" s="2">
        <v>42.0041</v>
      </c>
      <c r="AG5" s="2">
        <v>30.424</v>
      </c>
    </row>
    <row r="6" spans="13:35" ht="14.25">
      <c r="M6" s="67"/>
      <c r="T6" s="67" t="s">
        <v>35</v>
      </c>
      <c r="U6" s="67">
        <v>2012</v>
      </c>
      <c r="V6" s="2">
        <v>30.157481</v>
      </c>
      <c r="W6" s="2">
        <v>22.334294</v>
      </c>
      <c r="X6" s="2">
        <v>30.83998</v>
      </c>
      <c r="Y6" s="2">
        <v>32.951272</v>
      </c>
      <c r="Z6" s="2">
        <v>38.247363</v>
      </c>
      <c r="AA6" s="2">
        <v>34.942395</v>
      </c>
      <c r="AB6" s="2">
        <v>35.473411</v>
      </c>
      <c r="AC6" s="2">
        <v>35.740946</v>
      </c>
      <c r="AD6" s="2">
        <v>33.165617</v>
      </c>
      <c r="AE6" s="2">
        <v>34.94094</v>
      </c>
      <c r="AF6" s="2">
        <v>41.918659</v>
      </c>
      <c r="AG6" s="2">
        <v>31.128872</v>
      </c>
      <c r="AI6" s="2"/>
    </row>
    <row r="7" spans="20:37" ht="14.25">
      <c r="T7" s="67" t="s">
        <v>35</v>
      </c>
      <c r="U7" s="67">
        <v>2013</v>
      </c>
      <c r="V7" s="2">
        <v>31.675444</v>
      </c>
      <c r="W7" s="2">
        <v>23.455881</v>
      </c>
      <c r="X7" s="2">
        <v>30.18329</v>
      </c>
      <c r="Y7" s="2">
        <v>28.164213</v>
      </c>
      <c r="Z7" s="2">
        <v>39.596317</v>
      </c>
      <c r="AA7" s="2">
        <v>31.373385</v>
      </c>
      <c r="AB7" s="2">
        <v>33.645507</v>
      </c>
      <c r="AC7" s="2">
        <v>36.73082</v>
      </c>
      <c r="AD7" s="2">
        <v>27.123791</v>
      </c>
      <c r="AE7" s="2">
        <v>45.488216</v>
      </c>
      <c r="AF7" s="2">
        <v>43.195421</v>
      </c>
      <c r="AG7" s="2">
        <v>29.175772</v>
      </c>
      <c r="AH7" s="2"/>
      <c r="AI7" s="2"/>
      <c r="AJ7" s="2"/>
      <c r="AK7" s="2"/>
    </row>
    <row r="8" spans="20:37" ht="14.25">
      <c r="T8" s="67" t="s">
        <v>35</v>
      </c>
      <c r="U8" s="67">
        <v>2014</v>
      </c>
      <c r="V8" s="2">
        <v>28.276974</v>
      </c>
      <c r="W8" s="2">
        <v>25.482768</v>
      </c>
      <c r="X8" s="2"/>
      <c r="Y8" s="2"/>
      <c r="Z8" s="2"/>
      <c r="AA8" s="2"/>
      <c r="AB8" s="2"/>
      <c r="AC8" s="2"/>
      <c r="AD8" s="2"/>
      <c r="AE8" s="2"/>
      <c r="AF8" s="2"/>
      <c r="AG8" s="2"/>
      <c r="AI8" s="2"/>
      <c r="AJ8" s="2"/>
      <c r="AK8" s="2"/>
    </row>
    <row r="9" spans="20:37" ht="14.25">
      <c r="T9" s="67" t="s">
        <v>36</v>
      </c>
      <c r="U9" s="67">
        <v>2011</v>
      </c>
      <c r="V9" s="2">
        <v>100.392259</v>
      </c>
      <c r="W9" s="2">
        <v>81.434405</v>
      </c>
      <c r="X9" s="2">
        <v>103.791883</v>
      </c>
      <c r="Y9" s="2">
        <v>105.840629</v>
      </c>
      <c r="Z9" s="2">
        <v>112.391574</v>
      </c>
      <c r="AA9" s="2">
        <v>103.146642</v>
      </c>
      <c r="AB9" s="2">
        <v>106.245526</v>
      </c>
      <c r="AC9" s="2">
        <v>120.374072</v>
      </c>
      <c r="AD9" s="2">
        <v>119.504679</v>
      </c>
      <c r="AE9" s="2">
        <v>126.870639</v>
      </c>
      <c r="AF9" s="2">
        <v>137.1662</v>
      </c>
      <c r="AG9" s="2">
        <v>104.3745</v>
      </c>
      <c r="AI9" s="4"/>
      <c r="AJ9" s="4"/>
      <c r="AK9" s="4"/>
    </row>
    <row r="10" spans="20:37" ht="14.25">
      <c r="T10" s="67" t="s">
        <v>36</v>
      </c>
      <c r="U10" s="67">
        <v>2012</v>
      </c>
      <c r="V10" s="2">
        <v>101.821304</v>
      </c>
      <c r="W10" s="2">
        <v>72.734895</v>
      </c>
      <c r="X10" s="2">
        <v>101.974823</v>
      </c>
      <c r="Y10" s="2">
        <v>108.005459</v>
      </c>
      <c r="Z10" s="2">
        <v>125.73855</v>
      </c>
      <c r="AA10" s="2">
        <v>114.355967</v>
      </c>
      <c r="AB10" s="2">
        <v>119.375132</v>
      </c>
      <c r="AC10" s="2">
        <v>121.692721</v>
      </c>
      <c r="AD10" s="2">
        <v>109.279986</v>
      </c>
      <c r="AE10" s="2">
        <v>118.225306</v>
      </c>
      <c r="AF10" s="2">
        <v>138.209768</v>
      </c>
      <c r="AG10" s="2">
        <v>106.07702</v>
      </c>
      <c r="AI10" s="1"/>
      <c r="AJ10" s="1"/>
      <c r="AK10" s="1"/>
    </row>
    <row r="11" spans="20:35" ht="14.25">
      <c r="T11" s="67" t="s">
        <v>36</v>
      </c>
      <c r="U11" s="67">
        <v>2013</v>
      </c>
      <c r="V11" s="2">
        <v>108.47304</v>
      </c>
      <c r="W11" s="2">
        <v>77.514047</v>
      </c>
      <c r="X11" s="2">
        <v>101.391496</v>
      </c>
      <c r="Y11" s="2">
        <v>94.923038</v>
      </c>
      <c r="Z11" s="2">
        <v>131.630796</v>
      </c>
      <c r="AA11" s="2">
        <v>104.337802</v>
      </c>
      <c r="AB11" s="2">
        <v>113.990952</v>
      </c>
      <c r="AC11" s="2">
        <v>127.862265</v>
      </c>
      <c r="AD11" s="2">
        <v>94.030875</v>
      </c>
      <c r="AE11" s="2">
        <v>159.784514</v>
      </c>
      <c r="AF11" s="2">
        <v>146.173706</v>
      </c>
      <c r="AG11" s="2">
        <v>101.204651</v>
      </c>
      <c r="AI11" s="2"/>
    </row>
    <row r="12" spans="20:35" ht="14.25">
      <c r="T12" s="67" t="s">
        <v>36</v>
      </c>
      <c r="U12" s="67">
        <v>2014</v>
      </c>
      <c r="V12" s="2">
        <v>101.68283</v>
      </c>
      <c r="W12" s="2">
        <v>87.527706</v>
      </c>
      <c r="X12" s="2"/>
      <c r="Y12" s="2"/>
      <c r="Z12" s="2"/>
      <c r="AA12" s="2"/>
      <c r="AB12" s="2"/>
      <c r="AC12" s="2"/>
      <c r="AD12" s="2"/>
      <c r="AE12" s="2"/>
      <c r="AF12" s="2"/>
      <c r="AG12" s="2"/>
      <c r="AI12" s="4"/>
    </row>
    <row r="13" spans="19:35" ht="14.25">
      <c r="S13" s="2"/>
      <c r="AE13" s="2"/>
      <c r="AF13" s="2"/>
      <c r="AI13" s="1"/>
    </row>
    <row r="14" spans="19:32" ht="14.25">
      <c r="S14" s="2"/>
      <c r="V14" s="67" t="s">
        <v>33</v>
      </c>
      <c r="AE14" s="2"/>
      <c r="AF14" s="2"/>
    </row>
    <row r="15" spans="19:22" ht="14.25">
      <c r="S15" s="2"/>
      <c r="V15" s="67" t="s">
        <v>18</v>
      </c>
    </row>
    <row r="16" spans="19:33" ht="14.25">
      <c r="S16" s="4"/>
      <c r="T16" s="373"/>
      <c r="V16" s="67" t="s">
        <v>19</v>
      </c>
      <c r="W16" s="67" t="s">
        <v>20</v>
      </c>
      <c r="X16" s="67" t="s">
        <v>21</v>
      </c>
      <c r="Y16" s="67" t="s">
        <v>22</v>
      </c>
      <c r="Z16" s="67" t="s">
        <v>23</v>
      </c>
      <c r="AA16" s="67" t="s">
        <v>24</v>
      </c>
      <c r="AB16" s="67" t="s">
        <v>25</v>
      </c>
      <c r="AC16" s="67" t="s">
        <v>26</v>
      </c>
      <c r="AD16" s="67" t="s">
        <v>27</v>
      </c>
      <c r="AE16" s="67" t="s">
        <v>28</v>
      </c>
      <c r="AF16" s="67" t="s">
        <v>29</v>
      </c>
      <c r="AG16" s="67" t="s">
        <v>30</v>
      </c>
    </row>
    <row r="17" spans="19:33" ht="14.25">
      <c r="S17" s="1"/>
      <c r="T17" s="373"/>
      <c r="U17" s="67">
        <v>2011</v>
      </c>
      <c r="V17" s="4">
        <v>3.2525437971458797</v>
      </c>
      <c r="W17" s="4">
        <v>3.2986241758695787</v>
      </c>
      <c r="X17" s="4">
        <v>3.3317178374124867</v>
      </c>
      <c r="Y17" s="4">
        <v>3.433717353276287</v>
      </c>
      <c r="Z17" s="4">
        <v>3.315806937477278</v>
      </c>
      <c r="AA17" s="4">
        <v>3.30363261845606</v>
      </c>
      <c r="AB17" s="4">
        <v>3.3252968660550635</v>
      </c>
      <c r="AC17" s="4">
        <v>3.4474835166773854</v>
      </c>
      <c r="AD17" s="4">
        <v>3.277434529089356</v>
      </c>
      <c r="AE17" s="4">
        <v>3.323798948666231</v>
      </c>
      <c r="AF17" s="4">
        <v>3.2655431255520293</v>
      </c>
      <c r="AG17" s="4">
        <v>3.430663292137786</v>
      </c>
    </row>
    <row r="18" spans="20:33" ht="14.25">
      <c r="T18" s="373"/>
      <c r="U18" s="67">
        <v>2012</v>
      </c>
      <c r="V18" s="4">
        <v>3.376319925394299</v>
      </c>
      <c r="W18" s="4">
        <v>3.256646258887789</v>
      </c>
      <c r="X18" s="4">
        <v>3.3065787656152823</v>
      </c>
      <c r="Y18" s="4">
        <v>3.2777326168167344</v>
      </c>
      <c r="Z18" s="4">
        <v>3.2875089976791343</v>
      </c>
      <c r="AA18" s="4">
        <v>3.2726997390991666</v>
      </c>
      <c r="AB18" s="4">
        <v>3.3652002622471238</v>
      </c>
      <c r="AC18" s="4">
        <v>3.404854504970294</v>
      </c>
      <c r="AD18" s="4">
        <v>3.294978230014536</v>
      </c>
      <c r="AE18" s="4">
        <v>3.3835754275643417</v>
      </c>
      <c r="AF18" s="4">
        <v>3.297094212865922</v>
      </c>
      <c r="AG18" s="4">
        <v>3.4076731081036282</v>
      </c>
    </row>
    <row r="19" spans="19:33" ht="14.25">
      <c r="S19" s="1"/>
      <c r="T19" s="373"/>
      <c r="U19" s="67">
        <v>2013</v>
      </c>
      <c r="V19" s="4">
        <v>3.4245152175293896</v>
      </c>
      <c r="W19" s="4">
        <v>3.304674294689677</v>
      </c>
      <c r="X19" s="4">
        <v>3.3591929839325005</v>
      </c>
      <c r="Y19" s="4">
        <v>3.3703422850835563</v>
      </c>
      <c r="Z19" s="4">
        <v>3.3243191784730888</v>
      </c>
      <c r="AA19" s="4">
        <v>3.3256788198021985</v>
      </c>
      <c r="AB19" s="4">
        <v>3.387999235678035</v>
      </c>
      <c r="AC19" s="4">
        <v>3.4810620890031854</v>
      </c>
      <c r="AD19" s="4">
        <v>3.466730553999623</v>
      </c>
      <c r="AE19" s="4">
        <v>3.5126573000796513</v>
      </c>
      <c r="AF19" s="4">
        <v>3.384009291170006</v>
      </c>
      <c r="AG19" s="4">
        <v>3.468790851532566</v>
      </c>
    </row>
    <row r="20" spans="19:33" ht="14.25">
      <c r="S20" s="376"/>
      <c r="T20" s="376"/>
      <c r="U20" s="67">
        <v>2014</v>
      </c>
      <c r="V20" s="4">
        <v>3.5959586764835585</v>
      </c>
      <c r="W20" s="4">
        <v>3.4347801620294938</v>
      </c>
      <c r="X20" s="4"/>
      <c r="Y20" s="4"/>
      <c r="Z20" s="4"/>
      <c r="AA20" s="4"/>
      <c r="AB20" s="4"/>
      <c r="AC20" s="4"/>
      <c r="AD20" s="4"/>
      <c r="AE20" s="4"/>
      <c r="AF20" s="4"/>
      <c r="AG20" s="4"/>
    </row>
    <row r="21" spans="19:33" ht="14.25">
      <c r="S21" s="376"/>
      <c r="V21" s="2"/>
      <c r="W21" s="2"/>
      <c r="X21" s="2"/>
      <c r="Y21" s="2"/>
      <c r="Z21" s="2"/>
      <c r="AA21" s="2"/>
      <c r="AB21" s="2"/>
      <c r="AC21" s="2"/>
      <c r="AD21" s="2"/>
      <c r="AE21" s="4"/>
      <c r="AG21" s="2"/>
    </row>
    <row r="22" spans="19:31" ht="14.25">
      <c r="S22" s="373"/>
      <c r="V22" s="67" t="s">
        <v>34</v>
      </c>
      <c r="AE22" s="1"/>
    </row>
    <row r="23" spans="19:22" ht="14.25">
      <c r="S23" s="373"/>
      <c r="V23" s="67" t="s">
        <v>18</v>
      </c>
    </row>
    <row r="24" spans="19:33" ht="14.25">
      <c r="S24" s="373"/>
      <c r="V24" s="67" t="s">
        <v>19</v>
      </c>
      <c r="W24" s="67" t="s">
        <v>20</v>
      </c>
      <c r="X24" s="67" t="s">
        <v>21</v>
      </c>
      <c r="Y24" s="67" t="s">
        <v>22</v>
      </c>
      <c r="Z24" s="67" t="s">
        <v>23</v>
      </c>
      <c r="AA24" s="67" t="s">
        <v>24</v>
      </c>
      <c r="AB24" s="67" t="s">
        <v>25</v>
      </c>
      <c r="AC24" s="67" t="s">
        <v>26</v>
      </c>
      <c r="AD24" s="67" t="s">
        <v>27</v>
      </c>
      <c r="AE24" s="67" t="s">
        <v>28</v>
      </c>
      <c r="AF24" s="67" t="s">
        <v>29</v>
      </c>
      <c r="AG24" s="67" t="s">
        <v>30</v>
      </c>
    </row>
    <row r="25" spans="19:33" ht="14.25">
      <c r="S25" s="376"/>
      <c r="U25" s="67">
        <v>2011</v>
      </c>
      <c r="V25" s="1">
        <v>1591.9250360750793</v>
      </c>
      <c r="W25" s="1">
        <v>1569.1225342193998</v>
      </c>
      <c r="X25" s="1">
        <v>1598.0584607148992</v>
      </c>
      <c r="Y25" s="1">
        <v>1618.3796629461797</v>
      </c>
      <c r="Z25" s="1">
        <v>1550.9023788662473</v>
      </c>
      <c r="AA25" s="1">
        <v>1550.7581874294592</v>
      </c>
      <c r="AB25" s="1">
        <v>1539.412931171531</v>
      </c>
      <c r="AC25" s="1">
        <v>1609.2508307498367</v>
      </c>
      <c r="AD25" s="1">
        <v>1585.2623073752304</v>
      </c>
      <c r="AE25" s="1">
        <v>1700.920873990457</v>
      </c>
      <c r="AF25" s="1">
        <v>1660.3327467556737</v>
      </c>
      <c r="AG25" s="1">
        <v>1774.2361347948986</v>
      </c>
    </row>
    <row r="26" spans="19:33" ht="14.25">
      <c r="S26" s="376"/>
      <c r="U26" s="67">
        <v>2012</v>
      </c>
      <c r="V26" s="1">
        <v>1692.6842313971779</v>
      </c>
      <c r="W26" s="1">
        <v>1568.0426071918814</v>
      </c>
      <c r="X26" s="1">
        <v>1605.0133328296579</v>
      </c>
      <c r="Y26" s="1">
        <v>1592.978051772933</v>
      </c>
      <c r="Z26" s="1">
        <v>1634.1878476563209</v>
      </c>
      <c r="AA26" s="1">
        <v>1654.7751690807115</v>
      </c>
      <c r="AB26" s="1">
        <v>1655.4429650072277</v>
      </c>
      <c r="AC26" s="1">
        <v>1637.7009683456617</v>
      </c>
      <c r="AD26" s="1">
        <v>1565.0158099100042</v>
      </c>
      <c r="AE26" s="1">
        <v>1608.4164152469855</v>
      </c>
      <c r="AF26" s="1">
        <v>1584.4845658769761</v>
      </c>
      <c r="AG26" s="1">
        <v>1625.903070069484</v>
      </c>
    </row>
    <row r="27" spans="19:33" ht="14.25">
      <c r="S27" s="376"/>
      <c r="U27" s="67">
        <v>2013</v>
      </c>
      <c r="V27" s="1">
        <v>1618.6656078696167</v>
      </c>
      <c r="W27" s="1">
        <v>1560.929856353722</v>
      </c>
      <c r="X27" s="1">
        <v>1587.151501048428</v>
      </c>
      <c r="Y27" s="1">
        <v>1591.2734064793501</v>
      </c>
      <c r="Z27" s="1">
        <v>1594.2769916121238</v>
      </c>
      <c r="AA27" s="1">
        <v>1672.4506216903276</v>
      </c>
      <c r="AB27" s="1">
        <v>1710.8040940479805</v>
      </c>
      <c r="AC27" s="1">
        <v>1784.357616202143</v>
      </c>
      <c r="AD27" s="1">
        <v>1749.2082356315898</v>
      </c>
      <c r="AE27" s="1">
        <v>1759.1739024528902</v>
      </c>
      <c r="AF27" s="1">
        <v>1757.1468244400257</v>
      </c>
      <c r="AG27" s="1">
        <v>1836.5513163439173</v>
      </c>
    </row>
    <row r="28" spans="19:33" ht="14.25">
      <c r="S28" s="376"/>
      <c r="U28" s="67">
        <v>2014</v>
      </c>
      <c r="V28" s="1">
        <v>1931.1376880319654</v>
      </c>
      <c r="W28" s="1">
        <v>1904.2764696307715</v>
      </c>
      <c r="X28" s="1"/>
      <c r="Y28" s="1"/>
      <c r="Z28" s="1"/>
      <c r="AA28" s="1"/>
      <c r="AB28" s="1"/>
      <c r="AC28" s="1"/>
      <c r="AD28" s="1"/>
      <c r="AE28" s="1"/>
      <c r="AF28" s="1"/>
      <c r="AG28" s="1"/>
    </row>
    <row r="29" spans="19:33" ht="14.25">
      <c r="S29" s="376"/>
      <c r="V29" s="3"/>
      <c r="W29" s="3"/>
      <c r="X29" s="3"/>
      <c r="Y29" s="3"/>
      <c r="Z29" s="3"/>
      <c r="AA29" s="3"/>
      <c r="AB29" s="3"/>
      <c r="AC29" s="3"/>
      <c r="AD29" s="3"/>
      <c r="AE29" s="3"/>
      <c r="AF29" s="3"/>
      <c r="AG29" s="3"/>
    </row>
    <row r="30" spans="19:33" ht="14.25">
      <c r="S30" s="376"/>
      <c r="V30" s="2"/>
      <c r="W30" s="2"/>
      <c r="X30" s="2"/>
      <c r="Y30" s="2"/>
      <c r="Z30" s="2"/>
      <c r="AA30" s="2"/>
      <c r="AC30" s="2"/>
      <c r="AD30" s="2"/>
      <c r="AE30" s="2"/>
      <c r="AF30" s="2"/>
      <c r="AG30" s="2"/>
    </row>
    <row r="31" spans="19:33" ht="14.25">
      <c r="S31" s="376"/>
      <c r="V31" s="2"/>
      <c r="W31" s="2"/>
      <c r="X31" s="2"/>
      <c r="Y31" s="2"/>
      <c r="Z31" s="2"/>
      <c r="AA31" s="2"/>
      <c r="AC31" s="2"/>
      <c r="AD31" s="2"/>
      <c r="AE31" s="2"/>
      <c r="AF31" s="2"/>
      <c r="AG31" s="2"/>
    </row>
    <row r="32" spans="19:25" ht="14.25">
      <c r="S32" s="376"/>
      <c r="Y32" s="4"/>
    </row>
    <row r="33" ht="14.25">
      <c r="Y33" s="1"/>
    </row>
    <row r="34" s="67" customFormat="1" ht="14.25">
      <c r="S34" s="373"/>
    </row>
    <row r="35" ht="14.25">
      <c r="S35" s="373"/>
    </row>
    <row r="36" ht="14.25">
      <c r="S36" s="373"/>
    </row>
    <row r="37" ht="14.25">
      <c r="S37" s="377"/>
    </row>
    <row r="38" ht="14.25">
      <c r="S38" s="376"/>
    </row>
    <row r="39" ht="14.25">
      <c r="S39" s="376"/>
    </row>
    <row r="40" ht="14.25">
      <c r="S40" s="376"/>
    </row>
    <row r="41" ht="14.25">
      <c r="S41" s="377"/>
    </row>
    <row r="42" ht="14.25">
      <c r="S42" s="376"/>
    </row>
    <row r="43" ht="14.25">
      <c r="S43" s="376"/>
    </row>
    <row r="44" spans="19:33" ht="14.25">
      <c r="S44" s="376"/>
      <c r="V44" s="4"/>
      <c r="W44" s="4"/>
      <c r="X44" s="4"/>
      <c r="Y44" s="4"/>
      <c r="Z44" s="4"/>
      <c r="AA44" s="4"/>
      <c r="AB44" s="4"/>
      <c r="AC44" s="4"/>
      <c r="AD44" s="4"/>
      <c r="AE44" s="4"/>
      <c r="AF44" s="4"/>
      <c r="AG44" s="4"/>
    </row>
    <row r="45" spans="19:33" ht="14.25">
      <c r="S45" s="377"/>
      <c r="V45" s="4"/>
      <c r="W45" s="4"/>
      <c r="X45" s="4"/>
      <c r="Y45" s="4"/>
      <c r="Z45" s="4"/>
      <c r="AA45" s="4"/>
      <c r="AB45" s="4"/>
      <c r="AC45" s="4"/>
      <c r="AD45" s="4"/>
      <c r="AE45" s="4"/>
      <c r="AF45" s="4"/>
      <c r="AG45" s="4"/>
    </row>
    <row r="46" spans="19:33" ht="14.25">
      <c r="S46" s="377"/>
      <c r="V46" s="4"/>
      <c r="W46" s="4"/>
      <c r="X46" s="4"/>
      <c r="Y46" s="4"/>
      <c r="Z46" s="4"/>
      <c r="AA46" s="4"/>
      <c r="AB46" s="4"/>
      <c r="AC46" s="4"/>
      <c r="AD46" s="4"/>
      <c r="AE46" s="4"/>
      <c r="AF46" s="4"/>
      <c r="AG46" s="4"/>
    </row>
    <row r="47" ht="14.25">
      <c r="S47" s="377"/>
    </row>
    <row r="48" spans="8:19" ht="14.25">
      <c r="H48" s="134"/>
      <c r="I48" s="134"/>
      <c r="S48" s="377"/>
    </row>
    <row r="49" spans="10:33" ht="14.25">
      <c r="J49" s="67"/>
      <c r="V49" s="4"/>
      <c r="W49" s="4"/>
      <c r="X49" s="4"/>
      <c r="Y49" s="4"/>
      <c r="Z49" s="4"/>
      <c r="AA49" s="4"/>
      <c r="AB49" s="4"/>
      <c r="AC49" s="4"/>
      <c r="AD49" s="4"/>
      <c r="AE49" s="4"/>
      <c r="AF49" s="4"/>
      <c r="AG49" s="4"/>
    </row>
    <row r="50" spans="22:33" s="67"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7"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373"/>
    </row>
    <row r="101" ht="14.25">
      <c r="S101" s="373"/>
    </row>
    <row r="102" ht="14.25">
      <c r="S102" s="373"/>
    </row>
    <row r="103" ht="14.25">
      <c r="S103" s="375"/>
    </row>
    <row r="104" ht="14.25">
      <c r="S104" s="375"/>
    </row>
    <row r="105" ht="14.25">
      <c r="S105" s="375"/>
    </row>
    <row r="106" ht="14.25">
      <c r="S106" s="375"/>
    </row>
    <row r="107" ht="14.25">
      <c r="S107" s="373"/>
    </row>
    <row r="108" ht="14.25">
      <c r="S108" s="373"/>
    </row>
    <row r="109" ht="14.25">
      <c r="S109" s="375"/>
    </row>
    <row r="110" ht="14.25">
      <c r="S110" s="375"/>
    </row>
    <row r="111" ht="14.25">
      <c r="S111" s="375"/>
    </row>
    <row r="112" ht="14.25">
      <c r="S112" s="375"/>
    </row>
    <row r="113" ht="14.25">
      <c r="S113" s="373"/>
    </row>
    <row r="114" ht="14.25">
      <c r="S114" s="373"/>
    </row>
    <row r="115" ht="14.25">
      <c r="S115" s="375"/>
    </row>
    <row r="116" ht="14.25">
      <c r="S116" s="375"/>
    </row>
    <row r="117" ht="14.25">
      <c r="S117" s="375"/>
    </row>
    <row r="118" ht="14.25">
      <c r="S118" s="375"/>
    </row>
    <row r="119" ht="14.25">
      <c r="S119" s="373"/>
    </row>
    <row r="120" ht="14.25">
      <c r="S120" s="378"/>
    </row>
    <row r="121" ht="14.25">
      <c r="S121" s="379"/>
    </row>
    <row r="122" ht="14.25">
      <c r="S122" s="379"/>
    </row>
    <row r="123" ht="14.25">
      <c r="S123" s="378"/>
    </row>
    <row r="124" ht="14.25">
      <c r="S124" s="378"/>
    </row>
    <row r="125" ht="14.25">
      <c r="S125" s="378"/>
    </row>
    <row r="126" ht="14.25">
      <c r="S126" s="378"/>
    </row>
    <row r="127" ht="14.25">
      <c r="S127" s="378"/>
    </row>
    <row r="128" ht="14.25">
      <c r="S128" s="378"/>
    </row>
    <row r="129" ht="14.25">
      <c r="S129" s="373"/>
    </row>
    <row r="130" ht="14.25">
      <c r="S130" s="373"/>
    </row>
    <row r="131" ht="14.25">
      <c r="S131" s="373"/>
    </row>
    <row r="132" ht="14.25">
      <c r="S132" s="373"/>
    </row>
    <row r="133" ht="14.25">
      <c r="S133" s="374"/>
    </row>
    <row r="134" ht="14.25">
      <c r="S134" s="374"/>
    </row>
    <row r="135" ht="14.25">
      <c r="S135" s="37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C1" sqref="C1"/>
    </sheetView>
  </sheetViews>
  <sheetFormatPr defaultColWidth="11.00390625" defaultRowHeight="14.25"/>
  <cols>
    <col min="1" max="7" width="11.00390625" style="21" customWidth="1"/>
    <col min="8" max="8" width="1.625" style="21" customWidth="1"/>
    <col min="9" max="14" width="11.00390625" style="21" customWidth="1"/>
    <col min="15" max="15" width="11.00390625" style="67" customWidth="1"/>
    <col min="16" max="16" width="6.875" style="67" bestFit="1" customWidth="1"/>
    <col min="17" max="28" width="11.00390625" style="67" customWidth="1"/>
    <col min="29" max="16384" width="11.00390625" style="21" customWidth="1"/>
  </cols>
  <sheetData>
    <row r="1" spans="12:41" ht="14.25">
      <c r="L1" s="182"/>
      <c r="M1" s="182"/>
      <c r="N1" s="182"/>
      <c r="O1" s="182"/>
      <c r="P1" s="167"/>
      <c r="Q1" s="167"/>
      <c r="R1" s="167"/>
      <c r="S1" s="167"/>
      <c r="T1" s="167"/>
      <c r="U1" s="167"/>
      <c r="V1" s="167"/>
      <c r="W1" s="167"/>
      <c r="X1" s="167"/>
      <c r="Y1" s="167"/>
      <c r="Z1" s="167"/>
      <c r="AA1" s="167"/>
      <c r="AB1" s="167"/>
      <c r="AC1" s="167"/>
      <c r="AD1" s="182"/>
      <c r="AE1" s="182"/>
      <c r="AF1" s="182"/>
      <c r="AG1" s="182"/>
      <c r="AH1" s="182"/>
      <c r="AI1" s="182"/>
      <c r="AJ1" s="182"/>
      <c r="AK1" s="182"/>
      <c r="AL1" s="182"/>
      <c r="AM1" s="182"/>
      <c r="AN1" s="182"/>
      <c r="AO1" s="182"/>
    </row>
    <row r="2" spans="12:41" ht="14.25">
      <c r="L2" s="182"/>
      <c r="M2" s="182"/>
      <c r="N2" s="182"/>
      <c r="O2" s="167"/>
      <c r="P2" s="167"/>
      <c r="Q2" s="167" t="s">
        <v>31</v>
      </c>
      <c r="R2" s="167"/>
      <c r="S2" s="167"/>
      <c r="T2" s="167"/>
      <c r="U2" s="167"/>
      <c r="V2" s="167"/>
      <c r="W2" s="167"/>
      <c r="X2" s="167"/>
      <c r="Y2" s="167"/>
      <c r="Z2" s="167"/>
      <c r="AA2" s="167"/>
      <c r="AB2" s="167"/>
      <c r="AC2" s="182"/>
      <c r="AD2" s="182"/>
      <c r="AE2" s="182"/>
      <c r="AF2" s="167"/>
      <c r="AG2" s="167"/>
      <c r="AH2" s="167"/>
      <c r="AI2" s="182"/>
      <c r="AJ2" s="182"/>
      <c r="AK2" s="182"/>
      <c r="AL2" s="182"/>
      <c r="AM2" s="182"/>
      <c r="AN2" s="182"/>
      <c r="AO2" s="182"/>
    </row>
    <row r="3" spans="12:41" ht="14.25">
      <c r="L3" s="182"/>
      <c r="M3" s="182"/>
      <c r="N3" s="182"/>
      <c r="O3" s="167"/>
      <c r="P3" s="167"/>
      <c r="Q3" s="167" t="s">
        <v>19</v>
      </c>
      <c r="R3" s="167" t="s">
        <v>20</v>
      </c>
      <c r="S3" s="167" t="s">
        <v>21</v>
      </c>
      <c r="T3" s="167" t="s">
        <v>22</v>
      </c>
      <c r="U3" s="167" t="s">
        <v>23</v>
      </c>
      <c r="V3" s="167" t="s">
        <v>24</v>
      </c>
      <c r="W3" s="167" t="s">
        <v>25</v>
      </c>
      <c r="X3" s="167" t="s">
        <v>26</v>
      </c>
      <c r="Y3" s="167" t="s">
        <v>27</v>
      </c>
      <c r="Z3" s="167" t="s">
        <v>28</v>
      </c>
      <c r="AA3" s="167" t="s">
        <v>29</v>
      </c>
      <c r="AB3" s="167" t="s">
        <v>30</v>
      </c>
      <c r="AC3" s="182"/>
      <c r="AD3" s="182"/>
      <c r="AE3" s="182"/>
      <c r="AF3" s="167"/>
      <c r="AG3" s="167"/>
      <c r="AH3" s="167"/>
      <c r="AI3" s="182"/>
      <c r="AJ3" s="182"/>
      <c r="AK3" s="182"/>
      <c r="AL3" s="182"/>
      <c r="AM3" s="182"/>
      <c r="AN3" s="182"/>
      <c r="AO3" s="182"/>
    </row>
    <row r="4" spans="12:41" ht="14.25">
      <c r="L4" s="182"/>
      <c r="M4" s="182"/>
      <c r="N4" s="182"/>
      <c r="O4" s="167" t="s">
        <v>35</v>
      </c>
      <c r="P4" s="167">
        <v>2011</v>
      </c>
      <c r="Q4" s="259">
        <v>15.910937</v>
      </c>
      <c r="R4" s="259">
        <v>16.168987</v>
      </c>
      <c r="S4" s="259">
        <v>16.314374</v>
      </c>
      <c r="T4" s="259">
        <v>10.845896</v>
      </c>
      <c r="U4" s="259">
        <v>12.835717</v>
      </c>
      <c r="V4" s="259">
        <v>12.552058</v>
      </c>
      <c r="W4" s="259">
        <v>12.015444</v>
      </c>
      <c r="X4" s="259">
        <v>20.755624</v>
      </c>
      <c r="Y4" s="259">
        <v>19.939882</v>
      </c>
      <c r="Z4" s="259">
        <v>23.160742</v>
      </c>
      <c r="AA4" s="259">
        <v>21.4892</v>
      </c>
      <c r="AB4" s="259">
        <v>28.1659</v>
      </c>
      <c r="AC4" s="182"/>
      <c r="AD4" s="182"/>
      <c r="AE4" s="182"/>
      <c r="AF4" s="167"/>
      <c r="AG4" s="167"/>
      <c r="AH4" s="167"/>
      <c r="AI4" s="182"/>
      <c r="AJ4" s="182"/>
      <c r="AK4" s="182"/>
      <c r="AL4" s="182"/>
      <c r="AM4" s="182"/>
      <c r="AN4" s="182"/>
      <c r="AO4" s="182"/>
    </row>
    <row r="5" spans="12:41" ht="14.25">
      <c r="L5" s="182"/>
      <c r="M5" s="182"/>
      <c r="N5" s="182"/>
      <c r="O5" s="167" t="s">
        <v>35</v>
      </c>
      <c r="P5" s="167">
        <v>2012</v>
      </c>
      <c r="Q5" s="259">
        <v>27.922406</v>
      </c>
      <c r="R5" s="259">
        <v>22.511683</v>
      </c>
      <c r="S5" s="259">
        <v>23.087792</v>
      </c>
      <c r="T5" s="259">
        <v>22.876887</v>
      </c>
      <c r="U5" s="259">
        <v>16.567141</v>
      </c>
      <c r="V5" s="259">
        <v>17.291431</v>
      </c>
      <c r="W5" s="259">
        <v>14.09379</v>
      </c>
      <c r="X5" s="259">
        <v>15.041493</v>
      </c>
      <c r="Y5" s="259">
        <v>21.967481</v>
      </c>
      <c r="Z5" s="259">
        <v>20.837553</v>
      </c>
      <c r="AA5" s="259">
        <v>37.561832</v>
      </c>
      <c r="AB5" s="259">
        <v>50.934058</v>
      </c>
      <c r="AC5" s="182"/>
      <c r="AD5" s="182"/>
      <c r="AE5" s="182"/>
      <c r="AF5" s="167"/>
      <c r="AG5" s="167"/>
      <c r="AH5" s="167"/>
      <c r="AI5" s="182"/>
      <c r="AJ5" s="182"/>
      <c r="AK5" s="182"/>
      <c r="AL5" s="182"/>
      <c r="AM5" s="182"/>
      <c r="AN5" s="182"/>
      <c r="AO5" s="182"/>
    </row>
    <row r="6" spans="12:41" ht="14.25">
      <c r="L6" s="182"/>
      <c r="M6" s="182"/>
      <c r="N6" s="182"/>
      <c r="O6" s="167" t="s">
        <v>35</v>
      </c>
      <c r="P6" s="167">
        <v>2013</v>
      </c>
      <c r="Q6" s="259">
        <v>40.639736</v>
      </c>
      <c r="R6" s="259">
        <v>40.413071</v>
      </c>
      <c r="S6" s="259">
        <v>50.77156</v>
      </c>
      <c r="T6" s="259">
        <v>25.887282</v>
      </c>
      <c r="U6" s="259">
        <v>36.721922</v>
      </c>
      <c r="V6" s="259">
        <v>38.455431</v>
      </c>
      <c r="W6" s="259">
        <v>33.710782</v>
      </c>
      <c r="X6" s="259">
        <v>26.070371</v>
      </c>
      <c r="Y6" s="259">
        <v>24.982069</v>
      </c>
      <c r="Z6" s="259">
        <v>36.953795</v>
      </c>
      <c r="AA6" s="259">
        <v>29.656211</v>
      </c>
      <c r="AB6" s="259">
        <v>26.094753</v>
      </c>
      <c r="AC6" s="183"/>
      <c r="AD6" s="182"/>
      <c r="AE6" s="183"/>
      <c r="AF6" s="167"/>
      <c r="AG6" s="167"/>
      <c r="AH6" s="167"/>
      <c r="AI6" s="182"/>
      <c r="AJ6" s="182"/>
      <c r="AK6" s="182"/>
      <c r="AL6" s="182"/>
      <c r="AM6" s="182"/>
      <c r="AN6" s="182"/>
      <c r="AO6" s="182"/>
    </row>
    <row r="7" spans="12:41" ht="14.25">
      <c r="L7" s="182"/>
      <c r="M7" s="182"/>
      <c r="N7" s="182"/>
      <c r="O7" s="167" t="s">
        <v>35</v>
      </c>
      <c r="P7" s="167">
        <v>2014</v>
      </c>
      <c r="Q7" s="259">
        <v>22.982177</v>
      </c>
      <c r="R7" s="259">
        <v>24.978984</v>
      </c>
      <c r="S7" s="259"/>
      <c r="T7" s="259"/>
      <c r="U7" s="259"/>
      <c r="V7" s="259"/>
      <c r="W7" s="259"/>
      <c r="X7" s="259"/>
      <c r="Y7" s="259"/>
      <c r="Z7" s="259"/>
      <c r="AA7" s="259"/>
      <c r="AB7" s="259"/>
      <c r="AC7" s="183"/>
      <c r="AD7" s="182"/>
      <c r="AE7" s="183"/>
      <c r="AF7" s="167"/>
      <c r="AG7" s="167"/>
      <c r="AH7" s="167"/>
      <c r="AI7" s="182"/>
      <c r="AJ7" s="182"/>
      <c r="AK7" s="182"/>
      <c r="AL7" s="182"/>
      <c r="AM7" s="182"/>
      <c r="AN7" s="182"/>
      <c r="AO7" s="182"/>
    </row>
    <row r="8" spans="12:41" ht="14.25">
      <c r="L8" s="182"/>
      <c r="M8" s="182"/>
      <c r="N8" s="182"/>
      <c r="O8" s="167" t="s">
        <v>36</v>
      </c>
      <c r="P8" s="167">
        <v>2011</v>
      </c>
      <c r="Q8" s="259">
        <v>15.71898</v>
      </c>
      <c r="R8" s="259">
        <v>15.385627</v>
      </c>
      <c r="S8" s="259">
        <v>18.298686</v>
      </c>
      <c r="T8" s="259">
        <v>13.754424</v>
      </c>
      <c r="U8" s="259">
        <v>16.755897</v>
      </c>
      <c r="V8" s="259">
        <v>16.371628</v>
      </c>
      <c r="W8" s="259">
        <v>15.090611</v>
      </c>
      <c r="X8" s="259">
        <v>25.247621</v>
      </c>
      <c r="Y8" s="259">
        <v>22.260161</v>
      </c>
      <c r="Z8" s="259">
        <v>27.14351</v>
      </c>
      <c r="AA8" s="259">
        <v>25.8135</v>
      </c>
      <c r="AB8" s="259">
        <v>33.401199999999996</v>
      </c>
      <c r="AC8" s="182"/>
      <c r="AD8" s="182"/>
      <c r="AE8" s="184"/>
      <c r="AF8" s="167"/>
      <c r="AG8" s="167"/>
      <c r="AH8" s="167"/>
      <c r="AI8" s="182"/>
      <c r="AJ8" s="182"/>
      <c r="AK8" s="182"/>
      <c r="AL8" s="182"/>
      <c r="AM8" s="182"/>
      <c r="AN8" s="182"/>
      <c r="AO8" s="182"/>
    </row>
    <row r="9" spans="12:41" ht="14.25">
      <c r="L9" s="182"/>
      <c r="N9" s="182"/>
      <c r="O9" s="167" t="s">
        <v>36</v>
      </c>
      <c r="P9" s="167">
        <v>2012</v>
      </c>
      <c r="Q9" s="259">
        <v>35.230023</v>
      </c>
      <c r="R9" s="259">
        <v>25.563029</v>
      </c>
      <c r="S9" s="259">
        <v>26.971621</v>
      </c>
      <c r="T9" s="259">
        <v>27.916299</v>
      </c>
      <c r="U9" s="259">
        <v>21.710452</v>
      </c>
      <c r="V9" s="259">
        <v>22.168013</v>
      </c>
      <c r="W9" s="259">
        <v>18.036404</v>
      </c>
      <c r="X9" s="259">
        <v>18.46122</v>
      </c>
      <c r="Y9" s="259">
        <v>24.518344</v>
      </c>
      <c r="Z9" s="259">
        <v>25.425734</v>
      </c>
      <c r="AA9" s="259">
        <v>37.3045</v>
      </c>
      <c r="AB9" s="259">
        <v>46.622043</v>
      </c>
      <c r="AC9" s="182"/>
      <c r="AD9" s="182"/>
      <c r="AE9" s="185"/>
      <c r="AF9" s="167"/>
      <c r="AG9" s="167"/>
      <c r="AH9" s="167"/>
      <c r="AI9" s="182"/>
      <c r="AJ9" s="182"/>
      <c r="AK9" s="182"/>
      <c r="AL9" s="182"/>
      <c r="AM9" s="182"/>
      <c r="AN9" s="182"/>
      <c r="AO9" s="182"/>
    </row>
    <row r="10" spans="12:41" ht="14.25">
      <c r="L10" s="182"/>
      <c r="N10" s="182"/>
      <c r="O10" s="167" t="s">
        <v>36</v>
      </c>
      <c r="P10" s="167">
        <v>2013</v>
      </c>
      <c r="Q10" s="259">
        <v>41.611787</v>
      </c>
      <c r="R10" s="259">
        <v>40.070729</v>
      </c>
      <c r="S10" s="259">
        <v>44.123027</v>
      </c>
      <c r="T10" s="259">
        <v>27.984159</v>
      </c>
      <c r="U10" s="259">
        <v>35.645103</v>
      </c>
      <c r="V10" s="259">
        <v>32.025402</v>
      </c>
      <c r="W10" s="259">
        <v>30.297642</v>
      </c>
      <c r="X10" s="259">
        <v>25.621785</v>
      </c>
      <c r="Y10" s="259">
        <v>23.581359</v>
      </c>
      <c r="Z10" s="259">
        <v>35.986281</v>
      </c>
      <c r="AA10" s="259">
        <v>29.092676</v>
      </c>
      <c r="AB10" s="259">
        <v>24.913375</v>
      </c>
      <c r="AC10" s="183"/>
      <c r="AD10" s="182"/>
      <c r="AE10" s="182"/>
      <c r="AF10" s="167"/>
      <c r="AG10" s="167"/>
      <c r="AH10" s="167"/>
      <c r="AI10" s="182"/>
      <c r="AJ10" s="182"/>
      <c r="AK10" s="182"/>
      <c r="AL10" s="182"/>
      <c r="AM10" s="182"/>
      <c r="AN10" s="182"/>
      <c r="AO10" s="182"/>
    </row>
    <row r="11" spans="12:41" ht="14.25">
      <c r="L11" s="182"/>
      <c r="N11" s="182"/>
      <c r="O11" s="167" t="s">
        <v>36</v>
      </c>
      <c r="P11" s="167">
        <v>2014</v>
      </c>
      <c r="Q11" s="259">
        <v>21.335693</v>
      </c>
      <c r="R11" s="259">
        <v>23.409189</v>
      </c>
      <c r="S11" s="259"/>
      <c r="T11" s="259"/>
      <c r="U11" s="259"/>
      <c r="V11" s="259"/>
      <c r="W11" s="259"/>
      <c r="X11" s="259"/>
      <c r="Y11" s="259"/>
      <c r="Z11" s="259"/>
      <c r="AA11" s="259"/>
      <c r="AB11" s="259"/>
      <c r="AC11" s="183"/>
      <c r="AD11" s="182"/>
      <c r="AE11" s="182"/>
      <c r="AF11" s="167"/>
      <c r="AG11" s="167"/>
      <c r="AH11" s="167"/>
      <c r="AI11" s="182"/>
      <c r="AJ11" s="182"/>
      <c r="AK11" s="182"/>
      <c r="AL11" s="182"/>
      <c r="AM11" s="182"/>
      <c r="AN11" s="182"/>
      <c r="AO11" s="182"/>
    </row>
    <row r="12" spans="12:41" ht="14.25">
      <c r="L12" s="182"/>
      <c r="N12" s="182"/>
      <c r="O12" s="167"/>
      <c r="P12" s="167"/>
      <c r="Q12" s="259"/>
      <c r="R12" s="259"/>
      <c r="S12" s="259"/>
      <c r="T12" s="259"/>
      <c r="U12" s="259"/>
      <c r="V12" s="454"/>
      <c r="W12" s="259"/>
      <c r="X12" s="259"/>
      <c r="Y12" s="259"/>
      <c r="Z12" s="259"/>
      <c r="AA12" s="259"/>
      <c r="AB12" s="259"/>
      <c r="AC12" s="182"/>
      <c r="AD12" s="182"/>
      <c r="AE12" s="182"/>
      <c r="AF12" s="167"/>
      <c r="AG12" s="167"/>
      <c r="AH12" s="167"/>
      <c r="AI12" s="182"/>
      <c r="AJ12" s="182"/>
      <c r="AK12" s="182"/>
      <c r="AL12" s="182"/>
      <c r="AM12" s="182"/>
      <c r="AN12" s="182"/>
      <c r="AO12" s="182"/>
    </row>
    <row r="13" spans="12:41" ht="14.25">
      <c r="L13" s="182"/>
      <c r="N13" s="182"/>
      <c r="O13" s="259"/>
      <c r="P13" s="167"/>
      <c r="Q13" s="167" t="s">
        <v>33</v>
      </c>
      <c r="R13" s="167"/>
      <c r="S13" s="167"/>
      <c r="T13" s="167"/>
      <c r="U13" s="167"/>
      <c r="V13" s="455"/>
      <c r="W13" s="167"/>
      <c r="X13" s="167"/>
      <c r="Y13" s="167"/>
      <c r="Z13" s="167"/>
      <c r="AA13" s="167"/>
      <c r="AB13" s="167"/>
      <c r="AC13" s="182"/>
      <c r="AD13" s="2"/>
      <c r="AE13" s="2"/>
      <c r="AF13" s="2"/>
      <c r="AG13" s="167"/>
      <c r="AH13" s="167"/>
      <c r="AI13" s="182"/>
      <c r="AJ13" s="182"/>
      <c r="AK13" s="182"/>
      <c r="AL13" s="182"/>
      <c r="AM13" s="182"/>
      <c r="AN13" s="182"/>
      <c r="AO13" s="182"/>
    </row>
    <row r="14" spans="12:41" ht="14.25">
      <c r="L14" s="182"/>
      <c r="O14" s="259"/>
      <c r="P14" s="167"/>
      <c r="Q14" s="167" t="s">
        <v>13</v>
      </c>
      <c r="R14" s="167"/>
      <c r="S14" s="167"/>
      <c r="T14" s="167"/>
      <c r="U14" s="167"/>
      <c r="V14" s="167"/>
      <c r="W14" s="167"/>
      <c r="X14" s="167"/>
      <c r="Y14" s="167"/>
      <c r="Z14" s="167"/>
      <c r="AA14" s="167"/>
      <c r="AB14" s="167"/>
      <c r="AC14" s="182"/>
      <c r="AD14" s="2"/>
      <c r="AE14" s="2"/>
      <c r="AF14" s="2"/>
      <c r="AG14" s="167"/>
      <c r="AH14" s="167"/>
      <c r="AI14" s="182"/>
      <c r="AJ14" s="182"/>
      <c r="AK14" s="182"/>
      <c r="AL14" s="182"/>
      <c r="AM14" s="182"/>
      <c r="AN14" s="182"/>
      <c r="AO14" s="182"/>
    </row>
    <row r="15" spans="12:41" ht="14.25">
      <c r="L15" s="182"/>
      <c r="O15" s="454"/>
      <c r="P15" s="167"/>
      <c r="Q15" s="167" t="s">
        <v>19</v>
      </c>
      <c r="R15" s="167" t="s">
        <v>20</v>
      </c>
      <c r="S15" s="167" t="s">
        <v>21</v>
      </c>
      <c r="T15" s="167" t="s">
        <v>22</v>
      </c>
      <c r="U15" s="167" t="s">
        <v>23</v>
      </c>
      <c r="V15" s="167" t="s">
        <v>24</v>
      </c>
      <c r="W15" s="167" t="s">
        <v>25</v>
      </c>
      <c r="X15" s="167" t="s">
        <v>26</v>
      </c>
      <c r="Y15" s="167" t="s">
        <v>27</v>
      </c>
      <c r="Z15" s="167" t="s">
        <v>28</v>
      </c>
      <c r="AA15" s="167" t="s">
        <v>29</v>
      </c>
      <c r="AB15" s="167" t="s">
        <v>30</v>
      </c>
      <c r="AC15" s="182"/>
      <c r="AD15" s="4"/>
      <c r="AE15" s="4"/>
      <c r="AF15" s="4"/>
      <c r="AG15" s="167"/>
      <c r="AH15" s="167"/>
      <c r="AI15" s="182"/>
      <c r="AJ15" s="182"/>
      <c r="AK15" s="182"/>
      <c r="AL15" s="182"/>
      <c r="AM15" s="182"/>
      <c r="AN15" s="182"/>
      <c r="AO15" s="182"/>
    </row>
    <row r="16" spans="12:41" ht="14.25">
      <c r="L16" s="182"/>
      <c r="N16" s="2"/>
      <c r="O16" s="259"/>
      <c r="P16" s="167">
        <v>2011</v>
      </c>
      <c r="Q16" s="454">
        <v>0.987935531389509</v>
      </c>
      <c r="R16" s="454">
        <v>0.9515516958483545</v>
      </c>
      <c r="S16" s="454">
        <v>1.1216296745434424</v>
      </c>
      <c r="T16" s="454">
        <v>1.2681685312121747</v>
      </c>
      <c r="U16" s="454">
        <v>1.3054118441533107</v>
      </c>
      <c r="V16" s="454">
        <v>1.304298307098326</v>
      </c>
      <c r="W16" s="454">
        <v>1.2559345289279364</v>
      </c>
      <c r="X16" s="454">
        <v>1.216423124643229</v>
      </c>
      <c r="Y16" s="454">
        <v>1.1163637277291811</v>
      </c>
      <c r="Z16" s="454">
        <v>1.1719620209058932</v>
      </c>
      <c r="AA16" s="454">
        <v>1.2012313161960426</v>
      </c>
      <c r="AB16" s="454">
        <v>1.185873698337351</v>
      </c>
      <c r="AC16" s="182"/>
      <c r="AD16" s="1"/>
      <c r="AE16" s="1"/>
      <c r="AF16" s="1"/>
      <c r="AG16" s="167"/>
      <c r="AH16" s="167"/>
      <c r="AI16" s="182"/>
      <c r="AJ16" s="182"/>
      <c r="AK16" s="182"/>
      <c r="AL16" s="182"/>
      <c r="AM16" s="182"/>
      <c r="AN16" s="182"/>
      <c r="AO16" s="182"/>
    </row>
    <row r="17" spans="12:41" s="67" customFormat="1" ht="14.25">
      <c r="L17" s="182"/>
      <c r="N17" s="2"/>
      <c r="O17" s="259"/>
      <c r="P17" s="167">
        <v>2012</v>
      </c>
      <c r="Q17" s="454">
        <v>1.261711580298632</v>
      </c>
      <c r="R17" s="454">
        <v>1.1355449967912217</v>
      </c>
      <c r="S17" s="454">
        <v>1.168220027276753</v>
      </c>
      <c r="T17" s="454">
        <v>1.220283992310667</v>
      </c>
      <c r="U17" s="454">
        <v>1.3104525397592741</v>
      </c>
      <c r="V17" s="454">
        <v>1.2820230436682771</v>
      </c>
      <c r="W17" s="454">
        <v>1.2797412193597322</v>
      </c>
      <c r="X17" s="454">
        <v>1.2273528964179288</v>
      </c>
      <c r="Y17" s="454">
        <v>1.1161199593162274</v>
      </c>
      <c r="Z17" s="454">
        <v>1.2201880902234536</v>
      </c>
      <c r="AA17" s="454">
        <v>0.9931491094470577</v>
      </c>
      <c r="AB17" s="454">
        <v>0.9153412241372952</v>
      </c>
      <c r="AC17" s="182"/>
      <c r="AD17" s="185"/>
      <c r="AE17" s="182"/>
      <c r="AF17" s="259"/>
      <c r="AG17" s="259"/>
      <c r="AH17" s="167"/>
      <c r="AI17" s="182"/>
      <c r="AJ17" s="182"/>
      <c r="AK17" s="182"/>
      <c r="AL17" s="182"/>
      <c r="AM17" s="182"/>
      <c r="AN17" s="182"/>
      <c r="AO17" s="182"/>
    </row>
    <row r="18" spans="12:41" ht="14.25">
      <c r="L18" s="182"/>
      <c r="N18" s="4"/>
      <c r="O18" s="454"/>
      <c r="P18" s="167">
        <v>2013</v>
      </c>
      <c r="Q18" s="454">
        <v>1.0239187331335027</v>
      </c>
      <c r="R18" s="454">
        <v>0.9915289288458182</v>
      </c>
      <c r="S18" s="454">
        <v>0.8690500547944557</v>
      </c>
      <c r="T18" s="454">
        <v>1.0810002765064328</v>
      </c>
      <c r="U18" s="454">
        <v>0.9706763986917678</v>
      </c>
      <c r="V18" s="454">
        <v>0.8327926944831278</v>
      </c>
      <c r="W18" s="454">
        <v>0.8987522745690087</v>
      </c>
      <c r="X18" s="454">
        <v>0.9827932636631829</v>
      </c>
      <c r="Y18" s="454">
        <v>0.9439313853468262</v>
      </c>
      <c r="Z18" s="454">
        <v>0.9738182776626866</v>
      </c>
      <c r="AA18" s="454">
        <v>0.9809977410802749</v>
      </c>
      <c r="AB18" s="454">
        <v>0.9547273737367814</v>
      </c>
      <c r="AC18" s="182"/>
      <c r="AD18" s="182"/>
      <c r="AE18" s="182"/>
      <c r="AF18" s="167"/>
      <c r="AG18" s="167"/>
      <c r="AH18" s="167"/>
      <c r="AI18" s="182"/>
      <c r="AJ18" s="182"/>
      <c r="AK18" s="182"/>
      <c r="AL18" s="182"/>
      <c r="AM18" s="182"/>
      <c r="AN18" s="182"/>
      <c r="AO18" s="182"/>
    </row>
    <row r="19" spans="12:41" ht="14.25">
      <c r="L19" s="182"/>
      <c r="N19" s="1"/>
      <c r="O19" s="455"/>
      <c r="P19" s="167">
        <v>2014</v>
      </c>
      <c r="Q19" s="454">
        <v>0.9283582229829663</v>
      </c>
      <c r="R19" s="454">
        <v>0.937155370290481</v>
      </c>
      <c r="S19" s="454"/>
      <c r="T19" s="454"/>
      <c r="U19" s="454"/>
      <c r="V19" s="454"/>
      <c r="W19" s="454"/>
      <c r="X19" s="454"/>
      <c r="Y19" s="454"/>
      <c r="Z19" s="454"/>
      <c r="AA19" s="454"/>
      <c r="AB19" s="454"/>
      <c r="AC19" s="183"/>
      <c r="AD19" s="182"/>
      <c r="AE19" s="182"/>
      <c r="AF19" s="167"/>
      <c r="AG19" s="167"/>
      <c r="AH19" s="167"/>
      <c r="AI19" s="182"/>
      <c r="AJ19" s="182"/>
      <c r="AK19" s="182"/>
      <c r="AL19" s="182"/>
      <c r="AM19" s="182"/>
      <c r="AN19" s="182"/>
      <c r="AO19" s="182"/>
    </row>
    <row r="20" spans="12:41" ht="14.25">
      <c r="L20" s="182"/>
      <c r="M20" s="182"/>
      <c r="N20" s="182"/>
      <c r="O20" s="167"/>
      <c r="P20" s="167"/>
      <c r="Q20" s="167"/>
      <c r="R20" s="167"/>
      <c r="S20" s="167"/>
      <c r="T20" s="167"/>
      <c r="U20" s="167"/>
      <c r="V20" s="167"/>
      <c r="W20" s="167"/>
      <c r="X20" s="167"/>
      <c r="Y20" s="167"/>
      <c r="Z20" s="167"/>
      <c r="AA20" s="167"/>
      <c r="AB20" s="167"/>
      <c r="AC20" s="182"/>
      <c r="AD20" s="182"/>
      <c r="AE20" s="182"/>
      <c r="AF20" s="167"/>
      <c r="AG20" s="167"/>
      <c r="AH20" s="167"/>
      <c r="AI20" s="182"/>
      <c r="AJ20" s="182"/>
      <c r="AK20" s="182"/>
      <c r="AL20" s="182"/>
      <c r="AM20" s="182"/>
      <c r="AN20" s="182"/>
      <c r="AO20" s="182"/>
    </row>
    <row r="21" spans="12:41" ht="14.25">
      <c r="L21" s="182"/>
      <c r="M21" s="182"/>
      <c r="N21" s="182"/>
      <c r="O21" s="167"/>
      <c r="P21" s="167"/>
      <c r="Q21" s="167" t="s">
        <v>13</v>
      </c>
      <c r="R21" s="167"/>
      <c r="S21" s="167"/>
      <c r="T21" s="167"/>
      <c r="U21" s="167"/>
      <c r="V21" s="167"/>
      <c r="W21" s="167"/>
      <c r="X21" s="167"/>
      <c r="Y21" s="167"/>
      <c r="Z21" s="167"/>
      <c r="AA21" s="167"/>
      <c r="AB21" s="167"/>
      <c r="AC21" s="182"/>
      <c r="AD21" s="182"/>
      <c r="AE21" s="182"/>
      <c r="AF21" s="167"/>
      <c r="AG21" s="167"/>
      <c r="AH21" s="167"/>
      <c r="AI21" s="182"/>
      <c r="AJ21" s="182"/>
      <c r="AK21" s="182"/>
      <c r="AL21" s="182"/>
      <c r="AM21" s="182"/>
      <c r="AN21" s="182"/>
      <c r="AO21" s="182"/>
    </row>
    <row r="22" spans="12:41" ht="14.25">
      <c r="L22" s="182"/>
      <c r="M22" s="182"/>
      <c r="N22" s="182"/>
      <c r="O22" s="167"/>
      <c r="P22" s="167"/>
      <c r="Q22" s="167" t="s">
        <v>19</v>
      </c>
      <c r="R22" s="167" t="s">
        <v>20</v>
      </c>
      <c r="S22" s="167" t="s">
        <v>21</v>
      </c>
      <c r="T22" s="167" t="s">
        <v>22</v>
      </c>
      <c r="U22" s="167" t="s">
        <v>23</v>
      </c>
      <c r="V22" s="167" t="s">
        <v>24</v>
      </c>
      <c r="W22" s="167" t="s">
        <v>25</v>
      </c>
      <c r="X22" s="167" t="s">
        <v>26</v>
      </c>
      <c r="Y22" s="167" t="s">
        <v>27</v>
      </c>
      <c r="Z22" s="167" t="s">
        <v>28</v>
      </c>
      <c r="AA22" s="167" t="s">
        <v>29</v>
      </c>
      <c r="AB22" s="167" t="s">
        <v>30</v>
      </c>
      <c r="AC22" s="182"/>
      <c r="AD22" s="182"/>
      <c r="AE22" s="182"/>
      <c r="AF22" s="167"/>
      <c r="AG22" s="167"/>
      <c r="AH22" s="167"/>
      <c r="AI22" s="182"/>
      <c r="AJ22" s="182"/>
      <c r="AK22" s="182"/>
      <c r="AL22" s="182"/>
      <c r="AM22" s="182"/>
      <c r="AN22" s="182"/>
      <c r="AO22" s="182"/>
    </row>
    <row r="23" spans="12:41" ht="14.25">
      <c r="L23" s="182"/>
      <c r="M23" s="182"/>
      <c r="N23" s="182"/>
      <c r="O23" s="167"/>
      <c r="P23" s="167">
        <v>2011</v>
      </c>
      <c r="Q23" s="455">
        <v>483.5351664832813</v>
      </c>
      <c r="R23" s="455">
        <v>452.6436261981038</v>
      </c>
      <c r="S23" s="455">
        <v>537.9896733947621</v>
      </c>
      <c r="T23" s="455">
        <v>597.7131921309222</v>
      </c>
      <c r="U23" s="455">
        <v>610.580281865828</v>
      </c>
      <c r="V23" s="455">
        <v>612.2506683350252</v>
      </c>
      <c r="W23" s="455">
        <v>581.4223308218989</v>
      </c>
      <c r="X23" s="455">
        <v>567.8141503522129</v>
      </c>
      <c r="Y23" s="455">
        <v>539.9739714653276</v>
      </c>
      <c r="Z23" s="456">
        <v>599.7398445783817</v>
      </c>
      <c r="AA23" s="455">
        <v>610.7540504067159</v>
      </c>
      <c r="AB23" s="455">
        <v>613.2983005691277</v>
      </c>
      <c r="AC23" s="182"/>
      <c r="AD23" s="182"/>
      <c r="AE23" s="182"/>
      <c r="AF23" s="167"/>
      <c r="AG23" s="167"/>
      <c r="AH23" s="167"/>
      <c r="AI23" s="182"/>
      <c r="AJ23" s="182"/>
      <c r="AK23" s="182"/>
      <c r="AL23" s="182"/>
      <c r="AM23" s="182"/>
      <c r="AN23" s="182"/>
      <c r="AO23" s="182"/>
    </row>
    <row r="24" spans="12:41" ht="14.25">
      <c r="L24" s="182"/>
      <c r="M24" s="182"/>
      <c r="N24" s="182"/>
      <c r="O24" s="167"/>
      <c r="P24" s="167">
        <v>2012</v>
      </c>
      <c r="Q24" s="455">
        <v>632.5464836669162</v>
      </c>
      <c r="R24" s="455">
        <v>546.7535605050053</v>
      </c>
      <c r="S24" s="455">
        <v>567.0540012401358</v>
      </c>
      <c r="T24" s="455">
        <v>593.0580202629842</v>
      </c>
      <c r="U24" s="455">
        <v>651.4128529889375</v>
      </c>
      <c r="V24" s="455">
        <v>648.229311569991</v>
      </c>
      <c r="W24" s="455">
        <v>629.543098039633</v>
      </c>
      <c r="X24" s="455">
        <v>590.3444696480595</v>
      </c>
      <c r="Y24" s="455">
        <v>530.1234970764285</v>
      </c>
      <c r="Z24" s="455">
        <v>580.0286105686209</v>
      </c>
      <c r="AA24" s="455">
        <v>477.2776675269725</v>
      </c>
      <c r="AB24" s="455">
        <v>436.7367582726277</v>
      </c>
      <c r="AC24" s="182"/>
      <c r="AD24" s="182"/>
      <c r="AE24" s="182"/>
      <c r="AF24" s="167"/>
      <c r="AG24" s="167"/>
      <c r="AH24" s="167"/>
      <c r="AI24" s="182"/>
      <c r="AJ24" s="182"/>
      <c r="AK24" s="182"/>
      <c r="AL24" s="182"/>
      <c r="AM24" s="182"/>
      <c r="AN24" s="182"/>
      <c r="AO24" s="182"/>
    </row>
    <row r="25" spans="12:41" ht="14.25">
      <c r="L25" s="182"/>
      <c r="M25" s="182"/>
      <c r="N25" s="182"/>
      <c r="O25" s="167"/>
      <c r="P25" s="167">
        <v>2013</v>
      </c>
      <c r="Q25" s="455">
        <v>483.9756675902127</v>
      </c>
      <c r="R25" s="455">
        <v>468.3387742510338</v>
      </c>
      <c r="S25" s="455">
        <v>410.6087698892845</v>
      </c>
      <c r="T25" s="455">
        <v>510.3834705497472</v>
      </c>
      <c r="U25" s="455">
        <v>465.516987284598</v>
      </c>
      <c r="V25" s="455">
        <v>418.8031181286201</v>
      </c>
      <c r="W25" s="455">
        <v>453.83394856636664</v>
      </c>
      <c r="X25" s="455">
        <v>503.76999902111095</v>
      </c>
      <c r="Y25" s="455">
        <v>476.2794591044481</v>
      </c>
      <c r="Z25" s="455">
        <v>487.6979316362501</v>
      </c>
      <c r="AA25" s="455">
        <v>509.38307705593274</v>
      </c>
      <c r="AB25" s="455">
        <v>505.480408024939</v>
      </c>
      <c r="AC25" s="182"/>
      <c r="AD25" s="182"/>
      <c r="AE25" s="182"/>
      <c r="AF25" s="167"/>
      <c r="AG25" s="167"/>
      <c r="AH25" s="167"/>
      <c r="AI25" s="182"/>
      <c r="AJ25" s="182"/>
      <c r="AK25" s="182"/>
      <c r="AL25" s="182"/>
      <c r="AM25" s="182"/>
      <c r="AN25" s="182"/>
      <c r="AO25" s="182"/>
    </row>
    <row r="26" spans="12:41" ht="14.25">
      <c r="L26" s="182"/>
      <c r="M26" s="182"/>
      <c r="N26" s="182"/>
      <c r="O26" s="167"/>
      <c r="P26" s="167">
        <v>2014</v>
      </c>
      <c r="Q26" s="455">
        <v>498.55621648854236</v>
      </c>
      <c r="R26" s="455">
        <v>519.5683088427455</v>
      </c>
      <c r="S26" s="455"/>
      <c r="T26" s="455"/>
      <c r="U26" s="455"/>
      <c r="V26" s="455"/>
      <c r="W26" s="455"/>
      <c r="X26" s="455"/>
      <c r="Y26" s="455"/>
      <c r="Z26" s="455"/>
      <c r="AA26" s="455"/>
      <c r="AB26" s="455"/>
      <c r="AC26" s="182"/>
      <c r="AD26" s="182"/>
      <c r="AE26" s="182"/>
      <c r="AF26" s="167"/>
      <c r="AG26" s="167"/>
      <c r="AH26" s="167"/>
      <c r="AI26" s="182"/>
      <c r="AJ26" s="182"/>
      <c r="AK26" s="182"/>
      <c r="AL26" s="182"/>
      <c r="AM26" s="182"/>
      <c r="AN26" s="182"/>
      <c r="AO26" s="182"/>
    </row>
    <row r="27" spans="12:41" ht="14.25">
      <c r="L27" s="182"/>
      <c r="M27" s="182"/>
      <c r="N27" s="182"/>
      <c r="O27" s="167"/>
      <c r="P27" s="167"/>
      <c r="Q27" s="455"/>
      <c r="R27" s="455"/>
      <c r="S27" s="455"/>
      <c r="T27" s="455"/>
      <c r="U27" s="259"/>
      <c r="V27" s="259"/>
      <c r="W27" s="259"/>
      <c r="X27" s="259"/>
      <c r="Y27" s="259"/>
      <c r="Z27" s="259"/>
      <c r="AA27" s="259"/>
      <c r="AB27" s="259"/>
      <c r="AC27" s="182"/>
      <c r="AD27" s="182"/>
      <c r="AE27" s="182"/>
      <c r="AF27" s="167"/>
      <c r="AG27" s="167"/>
      <c r="AH27" s="167"/>
      <c r="AI27" s="182"/>
      <c r="AJ27" s="182"/>
      <c r="AK27" s="182"/>
      <c r="AL27" s="182"/>
      <c r="AM27" s="182"/>
      <c r="AN27" s="182"/>
      <c r="AO27" s="182"/>
    </row>
    <row r="28" spans="12:41" ht="14.25">
      <c r="L28" s="182"/>
      <c r="M28" s="182"/>
      <c r="N28" s="182"/>
      <c r="O28" s="182"/>
      <c r="P28" s="182"/>
      <c r="Q28" s="183"/>
      <c r="R28" s="183"/>
      <c r="S28" s="183"/>
      <c r="T28" s="183"/>
      <c r="U28" s="183"/>
      <c r="V28" s="183"/>
      <c r="W28" s="183"/>
      <c r="X28" s="183"/>
      <c r="Y28" s="183"/>
      <c r="Z28" s="183"/>
      <c r="AA28" s="183"/>
      <c r="AB28" s="183"/>
      <c r="AC28" s="182"/>
      <c r="AD28" s="182"/>
      <c r="AE28" s="182"/>
      <c r="AF28" s="167"/>
      <c r="AG28" s="167"/>
      <c r="AH28" s="167"/>
      <c r="AI28" s="182"/>
      <c r="AJ28" s="182"/>
      <c r="AK28" s="182"/>
      <c r="AL28" s="182"/>
      <c r="AM28" s="182"/>
      <c r="AN28" s="182"/>
      <c r="AO28" s="182"/>
    </row>
    <row r="29" spans="12:41" ht="14.25">
      <c r="L29" s="182"/>
      <c r="M29" s="182"/>
      <c r="N29" s="182"/>
      <c r="O29" s="182"/>
      <c r="P29" s="182"/>
      <c r="Q29" s="187"/>
      <c r="R29" s="187"/>
      <c r="S29" s="187"/>
      <c r="T29" s="187"/>
      <c r="U29" s="187"/>
      <c r="V29" s="187"/>
      <c r="W29" s="187"/>
      <c r="X29" s="187"/>
      <c r="Y29" s="187"/>
      <c r="Z29" s="187"/>
      <c r="AA29" s="187"/>
      <c r="AB29" s="187"/>
      <c r="AC29" s="182"/>
      <c r="AD29" s="182"/>
      <c r="AE29" s="182"/>
      <c r="AF29" s="167"/>
      <c r="AG29" s="167"/>
      <c r="AH29" s="167"/>
      <c r="AI29" s="182"/>
      <c r="AJ29" s="182"/>
      <c r="AK29" s="182"/>
      <c r="AL29" s="182"/>
      <c r="AM29" s="182"/>
      <c r="AN29" s="182"/>
      <c r="AO29" s="182"/>
    </row>
    <row r="30" spans="12:41" ht="14.25">
      <c r="L30" s="182"/>
      <c r="M30" s="182"/>
      <c r="N30" s="182"/>
      <c r="O30" s="182"/>
      <c r="P30" s="182"/>
      <c r="Q30" s="183"/>
      <c r="R30" s="183"/>
      <c r="S30" s="183"/>
      <c r="T30" s="183"/>
      <c r="U30" s="183"/>
      <c r="V30" s="183"/>
      <c r="W30" s="183"/>
      <c r="X30" s="183"/>
      <c r="Y30" s="183"/>
      <c r="Z30" s="183"/>
      <c r="AA30" s="183"/>
      <c r="AB30" s="183"/>
      <c r="AC30" s="182"/>
      <c r="AD30" s="182"/>
      <c r="AE30" s="182"/>
      <c r="AF30" s="167"/>
      <c r="AG30" s="167"/>
      <c r="AH30" s="167"/>
      <c r="AI30" s="182"/>
      <c r="AJ30" s="182"/>
      <c r="AK30" s="182"/>
      <c r="AL30" s="182"/>
      <c r="AM30" s="182"/>
      <c r="AN30" s="182"/>
      <c r="AO30" s="182"/>
    </row>
    <row r="31" spans="12:34" ht="14.25">
      <c r="L31" s="182"/>
      <c r="M31" s="182"/>
      <c r="N31" s="182"/>
      <c r="O31" s="182"/>
      <c r="P31" s="380"/>
      <c r="Q31" s="183"/>
      <c r="R31" s="183"/>
      <c r="S31" s="183"/>
      <c r="T31" s="183"/>
      <c r="U31" s="183"/>
      <c r="V31" s="183"/>
      <c r="W31" s="183"/>
      <c r="X31" s="183"/>
      <c r="Y31" s="183"/>
      <c r="Z31" s="183"/>
      <c r="AA31" s="183"/>
      <c r="AB31" s="183"/>
      <c r="AC31" s="182"/>
      <c r="AD31" s="182"/>
      <c r="AE31" s="182"/>
      <c r="AF31" s="167"/>
      <c r="AG31" s="167"/>
      <c r="AH31" s="167"/>
    </row>
    <row r="32" spans="12:34" ht="14.25">
      <c r="L32" s="182"/>
      <c r="M32" s="182"/>
      <c r="N32" s="182"/>
      <c r="O32" s="182"/>
      <c r="P32" s="380"/>
      <c r="Q32" s="182"/>
      <c r="R32" s="182"/>
      <c r="S32" s="182"/>
      <c r="T32" s="182"/>
      <c r="U32" s="184"/>
      <c r="V32" s="182"/>
      <c r="W32" s="182"/>
      <c r="X32" s="182"/>
      <c r="Y32" s="182"/>
      <c r="Z32" s="182"/>
      <c r="AA32" s="182"/>
      <c r="AB32" s="182"/>
      <c r="AC32" s="182"/>
      <c r="AD32" s="182"/>
      <c r="AE32" s="182"/>
      <c r="AF32" s="167"/>
      <c r="AG32" s="167"/>
      <c r="AH32" s="167"/>
    </row>
    <row r="33" spans="15:31" ht="14.25">
      <c r="O33" s="182"/>
      <c r="P33" s="380"/>
      <c r="Q33" s="182"/>
      <c r="R33" s="182"/>
      <c r="S33" s="182"/>
      <c r="T33" s="182"/>
      <c r="U33" s="185"/>
      <c r="V33" s="182"/>
      <c r="W33" s="182"/>
      <c r="X33" s="182"/>
      <c r="Y33" s="182"/>
      <c r="Z33" s="182"/>
      <c r="AA33" s="182"/>
      <c r="AB33" s="182"/>
      <c r="AC33" s="182"/>
      <c r="AD33" s="182"/>
      <c r="AE33" s="182"/>
    </row>
    <row r="34" spans="15:34" s="67" customFormat="1" ht="14.25">
      <c r="O34" s="182"/>
      <c r="P34" s="380"/>
      <c r="Q34" s="182"/>
      <c r="R34" s="182"/>
      <c r="S34" s="182"/>
      <c r="T34" s="182"/>
      <c r="U34" s="182"/>
      <c r="V34" s="182"/>
      <c r="W34" s="182"/>
      <c r="X34" s="182"/>
      <c r="Y34" s="182"/>
      <c r="Z34" s="182"/>
      <c r="AA34" s="182"/>
      <c r="AB34" s="182"/>
      <c r="AC34" s="182"/>
      <c r="AD34" s="260"/>
      <c r="AE34" s="260"/>
      <c r="AF34" s="130"/>
      <c r="AG34" s="130"/>
      <c r="AH34" s="129"/>
    </row>
    <row r="35" spans="15:34" ht="14.25">
      <c r="O35" s="182"/>
      <c r="P35" s="182"/>
      <c r="Q35" s="182"/>
      <c r="R35" s="182"/>
      <c r="S35" s="182"/>
      <c r="T35" s="182"/>
      <c r="U35" s="182"/>
      <c r="V35" s="182"/>
      <c r="W35" s="182"/>
      <c r="X35" s="182"/>
      <c r="Y35" s="182"/>
      <c r="Z35" s="182"/>
      <c r="AA35" s="182"/>
      <c r="AB35" s="182"/>
      <c r="AC35" s="182"/>
      <c r="AD35" s="188"/>
      <c r="AE35" s="188"/>
      <c r="AF35" s="129"/>
      <c r="AG35" s="129"/>
      <c r="AH35" s="129"/>
    </row>
    <row r="36" spans="15:34" ht="14.25">
      <c r="O36" s="182"/>
      <c r="P36" s="182"/>
      <c r="Q36" s="182"/>
      <c r="R36" s="182"/>
      <c r="S36" s="182"/>
      <c r="T36" s="182"/>
      <c r="U36" s="182"/>
      <c r="V36" s="182"/>
      <c r="W36" s="182"/>
      <c r="X36" s="182"/>
      <c r="Y36" s="182"/>
      <c r="Z36" s="182"/>
      <c r="AA36" s="182"/>
      <c r="AB36" s="182"/>
      <c r="AC36" s="260"/>
      <c r="AD36" s="188"/>
      <c r="AE36" s="188"/>
      <c r="AF36" s="129"/>
      <c r="AG36" s="129"/>
      <c r="AH36" s="129"/>
    </row>
    <row r="37" spans="15:34" ht="14.25">
      <c r="O37" s="182"/>
      <c r="P37" s="188"/>
      <c r="Q37" s="188"/>
      <c r="R37" s="188"/>
      <c r="S37" s="188"/>
      <c r="T37" s="188"/>
      <c r="U37" s="188"/>
      <c r="V37" s="188"/>
      <c r="W37" s="188"/>
      <c r="X37" s="188"/>
      <c r="Y37" s="188"/>
      <c r="Z37" s="188"/>
      <c r="AA37" s="188"/>
      <c r="AB37" s="188"/>
      <c r="AC37" s="188"/>
      <c r="AD37" s="188"/>
      <c r="AE37" s="188"/>
      <c r="AF37" s="129"/>
      <c r="AG37" s="129"/>
      <c r="AH37" s="129"/>
    </row>
    <row r="38" spans="15:34" ht="14.25">
      <c r="O38" s="182"/>
      <c r="P38" s="188"/>
      <c r="Q38" s="188"/>
      <c r="R38" s="188"/>
      <c r="S38" s="188"/>
      <c r="T38" s="188"/>
      <c r="U38" s="188"/>
      <c r="V38" s="188"/>
      <c r="W38" s="188"/>
      <c r="X38" s="188"/>
      <c r="Y38" s="188"/>
      <c r="Z38" s="188"/>
      <c r="AA38" s="188"/>
      <c r="AB38" s="188"/>
      <c r="AC38" s="188"/>
      <c r="AD38" s="188"/>
      <c r="AE38" s="188"/>
      <c r="AF38" s="129"/>
      <c r="AG38" s="129"/>
      <c r="AH38" s="129"/>
    </row>
    <row r="39" spans="15:34" ht="14.25">
      <c r="O39" s="182"/>
      <c r="P39" s="188"/>
      <c r="Q39" s="189"/>
      <c r="R39" s="189"/>
      <c r="S39" s="189"/>
      <c r="T39" s="189"/>
      <c r="U39" s="189"/>
      <c r="V39" s="189"/>
      <c r="W39" s="189"/>
      <c r="X39" s="189"/>
      <c r="Y39" s="189"/>
      <c r="Z39" s="189"/>
      <c r="AA39" s="189"/>
      <c r="AB39" s="189"/>
      <c r="AC39" s="188"/>
      <c r="AD39" s="188"/>
      <c r="AE39" s="188"/>
      <c r="AF39" s="129"/>
      <c r="AG39" s="129"/>
      <c r="AH39" s="129"/>
    </row>
    <row r="40" spans="15:34" ht="14.25">
      <c r="O40" s="182"/>
      <c r="P40" s="188"/>
      <c r="Q40" s="189"/>
      <c r="R40" s="189"/>
      <c r="S40" s="189"/>
      <c r="T40" s="189"/>
      <c r="U40" s="189"/>
      <c r="V40" s="189"/>
      <c r="W40" s="189"/>
      <c r="X40" s="189"/>
      <c r="Y40" s="189"/>
      <c r="Z40" s="189"/>
      <c r="AA40" s="189"/>
      <c r="AB40" s="189"/>
      <c r="AC40" s="188"/>
      <c r="AD40" s="188"/>
      <c r="AE40" s="188"/>
      <c r="AF40" s="129"/>
      <c r="AG40" s="129"/>
      <c r="AH40" s="129"/>
    </row>
    <row r="41" spans="15:34" ht="14.25">
      <c r="O41" s="182"/>
      <c r="P41" s="188"/>
      <c r="Q41" s="189"/>
      <c r="R41" s="189"/>
      <c r="S41" s="189"/>
      <c r="T41" s="189"/>
      <c r="U41" s="189"/>
      <c r="V41" s="189"/>
      <c r="W41" s="189"/>
      <c r="X41" s="189"/>
      <c r="Y41" s="189"/>
      <c r="Z41" s="189"/>
      <c r="AA41" s="189"/>
      <c r="AB41" s="189"/>
      <c r="AC41" s="188"/>
      <c r="AD41" s="188"/>
      <c r="AE41" s="188"/>
      <c r="AF41" s="129"/>
      <c r="AG41" s="129"/>
      <c r="AH41" s="129"/>
    </row>
    <row r="42" spans="15:34" ht="14.25">
      <c r="O42" s="182"/>
      <c r="P42" s="188"/>
      <c r="Q42" s="188"/>
      <c r="R42" s="188"/>
      <c r="S42" s="188"/>
      <c r="T42" s="188"/>
      <c r="U42" s="188"/>
      <c r="V42" s="188"/>
      <c r="W42" s="188"/>
      <c r="X42" s="188"/>
      <c r="Y42" s="188"/>
      <c r="Z42" s="188"/>
      <c r="AA42" s="188"/>
      <c r="AB42" s="188"/>
      <c r="AC42" s="188"/>
      <c r="AD42" s="188"/>
      <c r="AE42" s="188"/>
      <c r="AF42" s="129"/>
      <c r="AG42" s="129"/>
      <c r="AH42" s="129"/>
    </row>
    <row r="43" spans="15:34" ht="14.25">
      <c r="O43" s="182"/>
      <c r="P43" s="188"/>
      <c r="Q43" s="188"/>
      <c r="R43" s="188"/>
      <c r="S43" s="188"/>
      <c r="T43" s="188"/>
      <c r="U43" s="188"/>
      <c r="V43" s="188"/>
      <c r="W43" s="188"/>
      <c r="X43" s="188"/>
      <c r="Y43" s="188"/>
      <c r="Z43" s="188"/>
      <c r="AA43" s="188"/>
      <c r="AB43" s="188"/>
      <c r="AC43" s="188"/>
      <c r="AD43" s="188"/>
      <c r="AE43" s="188"/>
      <c r="AF43" s="129"/>
      <c r="AG43" s="129"/>
      <c r="AH43" s="129"/>
    </row>
    <row r="44" spans="15:34" ht="14.25">
      <c r="O44" s="182"/>
      <c r="P44" s="188"/>
      <c r="Q44" s="188"/>
      <c r="R44" s="188"/>
      <c r="S44" s="188"/>
      <c r="T44" s="188"/>
      <c r="U44" s="188"/>
      <c r="V44" s="188"/>
      <c r="W44" s="188"/>
      <c r="X44" s="188"/>
      <c r="Y44" s="188"/>
      <c r="Z44" s="188"/>
      <c r="AA44" s="188"/>
      <c r="AB44" s="188"/>
      <c r="AC44" s="188"/>
      <c r="AD44" s="188"/>
      <c r="AE44" s="188"/>
      <c r="AF44" s="129"/>
      <c r="AG44" s="129"/>
      <c r="AH44" s="129"/>
    </row>
    <row r="45" spans="15:34" ht="14.25">
      <c r="O45" s="182"/>
      <c r="P45" s="188"/>
      <c r="Q45" s="188"/>
      <c r="R45" s="188"/>
      <c r="S45" s="188"/>
      <c r="T45" s="188"/>
      <c r="U45" s="188"/>
      <c r="V45" s="188"/>
      <c r="W45" s="188"/>
      <c r="X45" s="188"/>
      <c r="Y45" s="188"/>
      <c r="Z45" s="188"/>
      <c r="AA45" s="188"/>
      <c r="AB45" s="188"/>
      <c r="AC45" s="188"/>
      <c r="AD45" s="188"/>
      <c r="AE45" s="188"/>
      <c r="AF45" s="129"/>
      <c r="AG45" s="129"/>
      <c r="AH45" s="129"/>
    </row>
    <row r="46" spans="15:34" ht="14.25">
      <c r="O46" s="182"/>
      <c r="P46" s="188"/>
      <c r="Q46" s="188"/>
      <c r="R46" s="188"/>
      <c r="S46" s="188"/>
      <c r="T46" s="188"/>
      <c r="U46" s="188"/>
      <c r="V46" s="188"/>
      <c r="W46" s="188"/>
      <c r="X46" s="188"/>
      <c r="Y46" s="188"/>
      <c r="Z46" s="188"/>
      <c r="AA46" s="188"/>
      <c r="AB46" s="188"/>
      <c r="AC46" s="188"/>
      <c r="AD46" s="188"/>
      <c r="AE46" s="188"/>
      <c r="AF46" s="129"/>
      <c r="AG46" s="129"/>
      <c r="AH46" s="129"/>
    </row>
    <row r="47" spans="15:34" ht="14.25">
      <c r="O47" s="182"/>
      <c r="P47" s="188"/>
      <c r="Q47" s="188"/>
      <c r="R47" s="188"/>
      <c r="S47" s="188"/>
      <c r="T47" s="188"/>
      <c r="U47" s="188"/>
      <c r="V47" s="188"/>
      <c r="W47" s="188"/>
      <c r="X47" s="188"/>
      <c r="Y47" s="188"/>
      <c r="Z47" s="188"/>
      <c r="AA47" s="188"/>
      <c r="AB47" s="188"/>
      <c r="AC47" s="188"/>
      <c r="AD47" s="188"/>
      <c r="AE47" s="188"/>
      <c r="AF47" s="129"/>
      <c r="AG47" s="129"/>
      <c r="AH47" s="129"/>
    </row>
    <row r="48" spans="15:34" ht="14.25">
      <c r="O48" s="182"/>
      <c r="P48" s="188"/>
      <c r="Q48" s="188"/>
      <c r="R48" s="188"/>
      <c r="S48" s="188"/>
      <c r="T48" s="188"/>
      <c r="U48" s="188"/>
      <c r="V48" s="188"/>
      <c r="W48" s="188"/>
      <c r="X48" s="188"/>
      <c r="Y48" s="188"/>
      <c r="Z48" s="188"/>
      <c r="AA48" s="188"/>
      <c r="AB48" s="188"/>
      <c r="AC48" s="188"/>
      <c r="AD48" s="188"/>
      <c r="AE48" s="188"/>
      <c r="AF48" s="129"/>
      <c r="AG48" s="129"/>
      <c r="AH48" s="129"/>
    </row>
    <row r="49" spans="15:34" ht="14.25">
      <c r="O49" s="182"/>
      <c r="P49" s="188"/>
      <c r="Q49" s="189"/>
      <c r="R49" s="189"/>
      <c r="S49" s="189"/>
      <c r="T49" s="189"/>
      <c r="U49" s="189"/>
      <c r="V49" s="189"/>
      <c r="W49" s="189"/>
      <c r="X49" s="189"/>
      <c r="Y49" s="189"/>
      <c r="Z49" s="189"/>
      <c r="AA49" s="189"/>
      <c r="AB49" s="189"/>
      <c r="AC49" s="188"/>
      <c r="AD49" s="188"/>
      <c r="AE49" s="188"/>
      <c r="AF49" s="129"/>
      <c r="AG49" s="129"/>
      <c r="AH49" s="129"/>
    </row>
    <row r="50" spans="15:34" ht="14.25">
      <c r="O50" s="182"/>
      <c r="P50" s="188"/>
      <c r="Q50" s="189"/>
      <c r="R50" s="189"/>
      <c r="S50" s="189"/>
      <c r="T50" s="189"/>
      <c r="U50" s="189"/>
      <c r="V50" s="189"/>
      <c r="W50" s="189"/>
      <c r="X50" s="189"/>
      <c r="Y50" s="189"/>
      <c r="Z50" s="189"/>
      <c r="AA50" s="189"/>
      <c r="AB50" s="189"/>
      <c r="AC50" s="188"/>
      <c r="AD50" s="188"/>
      <c r="AE50" s="188"/>
      <c r="AF50" s="129"/>
      <c r="AG50" s="129"/>
      <c r="AH50" s="129"/>
    </row>
    <row r="51" spans="15:34" s="67" customFormat="1" ht="14.25">
      <c r="O51" s="182"/>
      <c r="P51" s="188"/>
      <c r="Q51" s="189"/>
      <c r="R51" s="189"/>
      <c r="S51" s="189"/>
      <c r="T51" s="189"/>
      <c r="U51" s="189"/>
      <c r="V51" s="189"/>
      <c r="W51" s="189"/>
      <c r="X51" s="189"/>
      <c r="Y51" s="189"/>
      <c r="Z51" s="189"/>
      <c r="AA51" s="189"/>
      <c r="AB51" s="189"/>
      <c r="AC51" s="188"/>
      <c r="AD51" s="260"/>
      <c r="AE51" s="260"/>
      <c r="AF51" s="130"/>
      <c r="AG51" s="130"/>
      <c r="AH51" s="129"/>
    </row>
    <row r="52" spans="15:34" ht="14.25">
      <c r="O52" s="182"/>
      <c r="P52" s="188"/>
      <c r="Q52" s="189"/>
      <c r="R52" s="189"/>
      <c r="S52" s="189"/>
      <c r="T52" s="188"/>
      <c r="U52" s="188"/>
      <c r="V52" s="188"/>
      <c r="W52" s="188"/>
      <c r="X52" s="188"/>
      <c r="Y52" s="188"/>
      <c r="Z52" s="188"/>
      <c r="AA52" s="188"/>
      <c r="AB52" s="188"/>
      <c r="AC52" s="188"/>
      <c r="AD52" s="188"/>
      <c r="AE52" s="188"/>
      <c r="AF52" s="129"/>
      <c r="AG52" s="129"/>
      <c r="AH52" s="129"/>
    </row>
    <row r="53" spans="15:34" ht="14.25">
      <c r="O53" s="182"/>
      <c r="P53" s="188"/>
      <c r="Q53" s="188"/>
      <c r="R53" s="188"/>
      <c r="S53" s="188"/>
      <c r="T53" s="188"/>
      <c r="U53" s="188"/>
      <c r="V53" s="188"/>
      <c r="W53" s="188"/>
      <c r="X53" s="188"/>
      <c r="Y53" s="188"/>
      <c r="Z53" s="188"/>
      <c r="AA53" s="188"/>
      <c r="AB53" s="188"/>
      <c r="AC53" s="260"/>
      <c r="AD53" s="188"/>
      <c r="AE53" s="188"/>
      <c r="AF53" s="129"/>
      <c r="AG53" s="129"/>
      <c r="AH53" s="129"/>
    </row>
    <row r="54" spans="15:34" ht="14.25">
      <c r="O54" s="182"/>
      <c r="P54" s="188"/>
      <c r="Q54" s="345"/>
      <c r="R54" s="345"/>
      <c r="S54" s="345"/>
      <c r="T54" s="345"/>
      <c r="U54" s="345"/>
      <c r="V54" s="188"/>
      <c r="W54" s="188"/>
      <c r="X54" s="188"/>
      <c r="Y54" s="188"/>
      <c r="Z54" s="188"/>
      <c r="AA54" s="188"/>
      <c r="AB54" s="188"/>
      <c r="AC54" s="188"/>
      <c r="AD54" s="188"/>
      <c r="AE54" s="188"/>
      <c r="AF54" s="129"/>
      <c r="AG54" s="129"/>
      <c r="AH54" s="129"/>
    </row>
    <row r="55" spans="15:34" ht="14.25">
      <c r="O55" s="182"/>
      <c r="P55" s="188"/>
      <c r="Q55" s="345"/>
      <c r="R55" s="345"/>
      <c r="S55" s="345"/>
      <c r="T55" s="345"/>
      <c r="U55" s="345"/>
      <c r="V55" s="188"/>
      <c r="W55" s="188"/>
      <c r="X55" s="188"/>
      <c r="Y55" s="188"/>
      <c r="Z55" s="188"/>
      <c r="AA55" s="188"/>
      <c r="AB55" s="188"/>
      <c r="AC55" s="188"/>
      <c r="AD55" s="188"/>
      <c r="AE55" s="188"/>
      <c r="AF55" s="129"/>
      <c r="AG55" s="129"/>
      <c r="AH55" s="129"/>
    </row>
    <row r="56" spans="15:34" ht="14.25">
      <c r="O56" s="182"/>
      <c r="P56" s="188"/>
      <c r="Q56" s="345"/>
      <c r="R56" s="345"/>
      <c r="S56" s="345"/>
      <c r="T56" s="345"/>
      <c r="U56" s="345"/>
      <c r="V56" s="188"/>
      <c r="W56" s="188"/>
      <c r="X56" s="188"/>
      <c r="Y56" s="188"/>
      <c r="Z56" s="188"/>
      <c r="AA56" s="188"/>
      <c r="AB56" s="188"/>
      <c r="AC56" s="188"/>
      <c r="AD56" s="188"/>
      <c r="AE56" s="188"/>
      <c r="AF56" s="129"/>
      <c r="AG56" s="129"/>
      <c r="AH56" s="129"/>
    </row>
    <row r="57" spans="15:34" ht="15">
      <c r="O57" s="182"/>
      <c r="P57" s="188"/>
      <c r="Q57" s="188"/>
      <c r="R57" s="346"/>
      <c r="S57" s="346"/>
      <c r="T57" s="346"/>
      <c r="U57" s="346"/>
      <c r="V57" s="346"/>
      <c r="W57" s="188"/>
      <c r="X57" s="188"/>
      <c r="Y57" s="188"/>
      <c r="Z57" s="188"/>
      <c r="AA57" s="188"/>
      <c r="AB57" s="188"/>
      <c r="AC57" s="188"/>
      <c r="AD57" s="188"/>
      <c r="AE57" s="188"/>
      <c r="AF57" s="129"/>
      <c r="AG57" s="129"/>
      <c r="AH57" s="129"/>
    </row>
    <row r="58" spans="15:34" ht="14.25">
      <c r="O58" s="182"/>
      <c r="P58" s="188"/>
      <c r="Q58" s="188"/>
      <c r="R58" s="188"/>
      <c r="S58" s="188"/>
      <c r="T58" s="188"/>
      <c r="U58" s="188"/>
      <c r="V58" s="188"/>
      <c r="W58" s="188"/>
      <c r="X58" s="188"/>
      <c r="Y58" s="188"/>
      <c r="Z58" s="188"/>
      <c r="AA58" s="188"/>
      <c r="AB58" s="188"/>
      <c r="AC58" s="188"/>
      <c r="AD58" s="188"/>
      <c r="AE58" s="188"/>
      <c r="AF58" s="129"/>
      <c r="AG58" s="129"/>
      <c r="AH58" s="129"/>
    </row>
    <row r="59" spans="15:34" ht="14.25">
      <c r="O59" s="182"/>
      <c r="P59" s="188"/>
      <c r="Q59" s="188"/>
      <c r="R59" s="188"/>
      <c r="S59" s="188"/>
      <c r="T59" s="188"/>
      <c r="U59" s="188"/>
      <c r="V59" s="188"/>
      <c r="W59" s="188"/>
      <c r="X59" s="188"/>
      <c r="Y59" s="188"/>
      <c r="Z59" s="188"/>
      <c r="AA59" s="188"/>
      <c r="AB59" s="188"/>
      <c r="AC59" s="188"/>
      <c r="AD59" s="188"/>
      <c r="AE59" s="188"/>
      <c r="AF59" s="129"/>
      <c r="AG59" s="129"/>
      <c r="AH59" s="129"/>
    </row>
    <row r="60" spans="15:34" ht="14.25">
      <c r="O60" s="182"/>
      <c r="P60" s="188"/>
      <c r="Q60" s="188"/>
      <c r="R60" s="188"/>
      <c r="S60" s="188"/>
      <c r="T60" s="188"/>
      <c r="U60" s="188"/>
      <c r="V60" s="188"/>
      <c r="W60" s="188"/>
      <c r="X60" s="188"/>
      <c r="Y60" s="188"/>
      <c r="Z60" s="188"/>
      <c r="AA60" s="188"/>
      <c r="AB60" s="188"/>
      <c r="AC60" s="188"/>
      <c r="AD60" s="188"/>
      <c r="AE60" s="188"/>
      <c r="AF60" s="129"/>
      <c r="AG60" s="129"/>
      <c r="AH60" s="129"/>
    </row>
    <row r="61" spans="15:34" ht="14.25">
      <c r="O61" s="182"/>
      <c r="P61" s="188"/>
      <c r="Q61" s="347"/>
      <c r="R61" s="347"/>
      <c r="S61" s="347"/>
      <c r="T61" s="347"/>
      <c r="U61" s="347"/>
      <c r="V61" s="347"/>
      <c r="W61" s="347"/>
      <c r="X61" s="347"/>
      <c r="Y61" s="347"/>
      <c r="Z61" s="347"/>
      <c r="AA61" s="347"/>
      <c r="AB61" s="347"/>
      <c r="AC61" s="188"/>
      <c r="AD61" s="188"/>
      <c r="AE61" s="188"/>
      <c r="AF61" s="129"/>
      <c r="AG61" s="129"/>
      <c r="AH61" s="129"/>
    </row>
    <row r="62" spans="15:34" ht="14.25">
      <c r="O62" s="182"/>
      <c r="P62" s="188"/>
      <c r="Q62" s="347"/>
      <c r="R62" s="347"/>
      <c r="S62" s="347"/>
      <c r="T62" s="347"/>
      <c r="U62" s="347"/>
      <c r="V62" s="347"/>
      <c r="W62" s="347"/>
      <c r="X62" s="347"/>
      <c r="Y62" s="347"/>
      <c r="Z62" s="347"/>
      <c r="AA62" s="347"/>
      <c r="AB62" s="347"/>
      <c r="AC62" s="188"/>
      <c r="AD62" s="188"/>
      <c r="AE62" s="188"/>
      <c r="AF62" s="129"/>
      <c r="AG62" s="129"/>
      <c r="AH62" s="129"/>
    </row>
    <row r="63" spans="15:34" ht="14.25">
      <c r="O63" s="182"/>
      <c r="P63" s="188"/>
      <c r="Q63" s="347"/>
      <c r="R63" s="347"/>
      <c r="S63" s="347"/>
      <c r="T63" s="347"/>
      <c r="U63" s="347"/>
      <c r="V63" s="347"/>
      <c r="W63" s="347"/>
      <c r="X63" s="347"/>
      <c r="Y63" s="347"/>
      <c r="Z63" s="347"/>
      <c r="AA63" s="347"/>
      <c r="AB63" s="347"/>
      <c r="AC63" s="188"/>
      <c r="AD63" s="188"/>
      <c r="AE63" s="188"/>
      <c r="AF63" s="129"/>
      <c r="AG63" s="129"/>
      <c r="AH63" s="129"/>
    </row>
    <row r="64" spans="15:34" ht="14.25">
      <c r="O64" s="182"/>
      <c r="P64" s="188"/>
      <c r="Q64" s="348"/>
      <c r="R64" s="348"/>
      <c r="S64" s="348"/>
      <c r="T64" s="348"/>
      <c r="U64" s="348"/>
      <c r="V64" s="188"/>
      <c r="W64" s="188"/>
      <c r="X64" s="188"/>
      <c r="Y64" s="188"/>
      <c r="Z64" s="188"/>
      <c r="AA64" s="188"/>
      <c r="AB64" s="188"/>
      <c r="AC64" s="188"/>
      <c r="AD64" s="188"/>
      <c r="AE64" s="188"/>
      <c r="AF64" s="129"/>
      <c r="AG64" s="129"/>
      <c r="AH64" s="129"/>
    </row>
    <row r="65" spans="15:34" ht="14.25">
      <c r="O65" s="182"/>
      <c r="P65" s="188"/>
      <c r="Q65" s="188"/>
      <c r="R65" s="188"/>
      <c r="S65" s="188"/>
      <c r="T65" s="188"/>
      <c r="U65" s="188"/>
      <c r="V65" s="188"/>
      <c r="W65" s="188"/>
      <c r="X65" s="188"/>
      <c r="Y65" s="188"/>
      <c r="Z65" s="188"/>
      <c r="AA65" s="188"/>
      <c r="AB65" s="188"/>
      <c r="AC65" s="188"/>
      <c r="AD65" s="188"/>
      <c r="AE65" s="188"/>
      <c r="AF65" s="129"/>
      <c r="AG65" s="129"/>
      <c r="AH65" s="129"/>
    </row>
    <row r="66" spans="15:34" ht="14.25">
      <c r="O66" s="182"/>
      <c r="P66" s="188"/>
      <c r="Q66" s="188"/>
      <c r="R66" s="188"/>
      <c r="S66" s="188"/>
      <c r="T66" s="188"/>
      <c r="U66" s="188"/>
      <c r="V66" s="188"/>
      <c r="W66" s="188"/>
      <c r="X66" s="188"/>
      <c r="Y66" s="188"/>
      <c r="Z66" s="188"/>
      <c r="AA66" s="188"/>
      <c r="AB66" s="188"/>
      <c r="AC66" s="188"/>
      <c r="AD66" s="188"/>
      <c r="AE66" s="188"/>
      <c r="AF66" s="129"/>
      <c r="AG66" s="129"/>
      <c r="AH66" s="129"/>
    </row>
    <row r="67" spans="15:34" ht="14.25">
      <c r="O67" s="182"/>
      <c r="P67" s="188"/>
      <c r="Q67" s="188"/>
      <c r="R67" s="188"/>
      <c r="S67" s="188"/>
      <c r="T67" s="188"/>
      <c r="U67" s="188"/>
      <c r="V67" s="188"/>
      <c r="W67" s="188"/>
      <c r="X67" s="188"/>
      <c r="Y67" s="188"/>
      <c r="Z67" s="188"/>
      <c r="AA67" s="188"/>
      <c r="AB67" s="188"/>
      <c r="AC67" s="188"/>
      <c r="AD67" s="188"/>
      <c r="AE67" s="188"/>
      <c r="AF67" s="129"/>
      <c r="AG67" s="129"/>
      <c r="AH67" s="129"/>
    </row>
    <row r="68" spans="15:34" s="67" customFormat="1" ht="14.25">
      <c r="O68" s="182"/>
      <c r="P68" s="188"/>
      <c r="Q68" s="188"/>
      <c r="R68" s="188"/>
      <c r="S68" s="188"/>
      <c r="T68" s="188"/>
      <c r="U68" s="188"/>
      <c r="V68" s="188"/>
      <c r="W68" s="188"/>
      <c r="X68" s="188"/>
      <c r="Y68" s="188"/>
      <c r="Z68" s="188"/>
      <c r="AA68" s="188"/>
      <c r="AB68" s="188"/>
      <c r="AC68" s="188"/>
      <c r="AD68" s="260"/>
      <c r="AE68" s="260"/>
      <c r="AF68" s="130"/>
      <c r="AG68" s="130"/>
      <c r="AH68" s="129"/>
    </row>
    <row r="69" spans="15:34" ht="14.25">
      <c r="O69" s="182"/>
      <c r="P69" s="188"/>
      <c r="Q69" s="188"/>
      <c r="R69" s="188"/>
      <c r="S69" s="188"/>
      <c r="T69" s="188"/>
      <c r="U69" s="188"/>
      <c r="V69" s="188"/>
      <c r="W69" s="188"/>
      <c r="X69" s="188"/>
      <c r="Y69" s="188"/>
      <c r="Z69" s="188"/>
      <c r="AA69" s="188"/>
      <c r="AB69" s="188"/>
      <c r="AC69" s="188"/>
      <c r="AD69" s="188"/>
      <c r="AE69" s="188"/>
      <c r="AF69" s="129"/>
      <c r="AG69" s="129"/>
      <c r="AH69" s="129"/>
    </row>
    <row r="70" spans="15:34" ht="14.25">
      <c r="O70" s="182"/>
      <c r="P70" s="188"/>
      <c r="Q70" s="188"/>
      <c r="R70" s="188"/>
      <c r="S70" s="188"/>
      <c r="T70" s="188"/>
      <c r="U70" s="188"/>
      <c r="V70" s="188"/>
      <c r="W70" s="188"/>
      <c r="X70" s="188"/>
      <c r="Y70" s="188"/>
      <c r="Z70" s="188"/>
      <c r="AA70" s="188"/>
      <c r="AB70" s="188"/>
      <c r="AC70" s="260"/>
      <c r="AD70" s="188"/>
      <c r="AE70" s="188"/>
      <c r="AF70" s="129"/>
      <c r="AG70" s="129"/>
      <c r="AH70" s="129"/>
    </row>
    <row r="71" spans="15:34" ht="14.25">
      <c r="O71" s="182"/>
      <c r="P71" s="188"/>
      <c r="Q71" s="188"/>
      <c r="R71" s="188"/>
      <c r="S71" s="188"/>
      <c r="T71" s="188"/>
      <c r="U71" s="188"/>
      <c r="V71" s="188"/>
      <c r="W71" s="188"/>
      <c r="X71" s="188"/>
      <c r="Y71" s="188"/>
      <c r="Z71" s="188"/>
      <c r="AA71" s="188"/>
      <c r="AB71" s="188"/>
      <c r="AC71" s="188"/>
      <c r="AD71" s="188"/>
      <c r="AE71" s="188"/>
      <c r="AF71" s="129"/>
      <c r="AG71" s="129"/>
      <c r="AH71" s="129"/>
    </row>
    <row r="72" spans="15:34" ht="14.25">
      <c r="O72" s="182"/>
      <c r="P72" s="188"/>
      <c r="Q72" s="188"/>
      <c r="R72" s="188"/>
      <c r="S72" s="188"/>
      <c r="T72" s="188"/>
      <c r="U72" s="188"/>
      <c r="V72" s="188"/>
      <c r="W72" s="188"/>
      <c r="X72" s="188"/>
      <c r="Y72" s="188"/>
      <c r="Z72" s="188"/>
      <c r="AA72" s="188"/>
      <c r="AB72" s="188"/>
      <c r="AC72" s="188"/>
      <c r="AD72" s="188"/>
      <c r="AE72" s="188"/>
      <c r="AF72" s="129"/>
      <c r="AG72" s="129"/>
      <c r="AH72" s="129"/>
    </row>
    <row r="73" spans="15:34" ht="14.25">
      <c r="O73" s="182"/>
      <c r="P73" s="188"/>
      <c r="Q73" s="347"/>
      <c r="R73" s="347"/>
      <c r="S73" s="347"/>
      <c r="T73" s="347"/>
      <c r="U73" s="347"/>
      <c r="V73" s="347"/>
      <c r="W73" s="347"/>
      <c r="X73" s="347"/>
      <c r="Y73" s="347"/>
      <c r="Z73" s="347"/>
      <c r="AA73" s="347"/>
      <c r="AB73" s="347"/>
      <c r="AC73" s="188"/>
      <c r="AD73" s="188"/>
      <c r="AE73" s="188"/>
      <c r="AF73" s="129"/>
      <c r="AG73" s="129"/>
      <c r="AH73" s="129"/>
    </row>
    <row r="74" spans="15:34" ht="14.25">
      <c r="O74" s="182"/>
      <c r="P74" s="188"/>
      <c r="Q74" s="347"/>
      <c r="R74" s="347"/>
      <c r="S74" s="347"/>
      <c r="T74" s="347"/>
      <c r="U74" s="347"/>
      <c r="V74" s="347"/>
      <c r="W74" s="347"/>
      <c r="X74" s="347"/>
      <c r="Y74" s="347"/>
      <c r="Z74" s="347"/>
      <c r="AA74" s="347"/>
      <c r="AB74" s="347"/>
      <c r="AC74" s="188"/>
      <c r="AD74" s="188"/>
      <c r="AE74" s="188"/>
      <c r="AF74" s="129"/>
      <c r="AG74" s="129"/>
      <c r="AH74" s="129"/>
    </row>
    <row r="75" spans="15:34" ht="14.25">
      <c r="O75" s="182"/>
      <c r="P75" s="188"/>
      <c r="Q75" s="347"/>
      <c r="R75" s="347"/>
      <c r="S75" s="347"/>
      <c r="T75" s="347"/>
      <c r="U75" s="347"/>
      <c r="V75" s="347"/>
      <c r="W75" s="347"/>
      <c r="X75" s="347"/>
      <c r="Y75" s="347"/>
      <c r="Z75" s="347"/>
      <c r="AA75" s="347"/>
      <c r="AB75" s="347"/>
      <c r="AC75" s="188"/>
      <c r="AD75" s="188"/>
      <c r="AE75" s="188"/>
      <c r="AF75" s="129"/>
      <c r="AG75" s="129"/>
      <c r="AH75" s="129"/>
    </row>
    <row r="76" spans="15:34" ht="14.25">
      <c r="O76" s="182"/>
      <c r="P76" s="188"/>
      <c r="Q76" s="188"/>
      <c r="R76" s="188"/>
      <c r="S76" s="188"/>
      <c r="T76" s="188"/>
      <c r="U76" s="188"/>
      <c r="V76" s="188"/>
      <c r="W76" s="188"/>
      <c r="X76" s="188"/>
      <c r="Y76" s="188"/>
      <c r="Z76" s="188"/>
      <c r="AA76" s="188"/>
      <c r="AB76" s="188"/>
      <c r="AC76" s="188"/>
      <c r="AD76" s="188"/>
      <c r="AE76" s="188"/>
      <c r="AF76" s="129"/>
      <c r="AG76" s="129"/>
      <c r="AH76" s="129"/>
    </row>
    <row r="77" spans="15:34" ht="14.25">
      <c r="O77" s="182"/>
      <c r="P77" s="188"/>
      <c r="Q77" s="188"/>
      <c r="R77" s="188"/>
      <c r="S77" s="188"/>
      <c r="T77" s="188"/>
      <c r="U77" s="188"/>
      <c r="V77" s="188"/>
      <c r="W77" s="188"/>
      <c r="X77" s="188"/>
      <c r="Y77" s="188"/>
      <c r="Z77" s="188"/>
      <c r="AA77" s="188"/>
      <c r="AB77" s="188"/>
      <c r="AC77" s="188"/>
      <c r="AD77" s="188"/>
      <c r="AE77" s="188"/>
      <c r="AF77" s="129"/>
      <c r="AG77" s="129"/>
      <c r="AH77" s="129"/>
    </row>
    <row r="78" spans="15:34" ht="14.25">
      <c r="O78" s="182"/>
      <c r="P78" s="188"/>
      <c r="Q78" s="188"/>
      <c r="R78" s="188"/>
      <c r="S78" s="188"/>
      <c r="T78" s="188"/>
      <c r="U78" s="188"/>
      <c r="V78" s="188"/>
      <c r="W78" s="188"/>
      <c r="X78" s="188"/>
      <c r="Y78" s="188"/>
      <c r="Z78" s="188"/>
      <c r="AA78" s="188"/>
      <c r="AB78" s="188"/>
      <c r="AC78" s="188"/>
      <c r="AD78" s="188"/>
      <c r="AE78" s="188"/>
      <c r="AF78" s="129"/>
      <c r="AG78" s="129"/>
      <c r="AH78" s="129"/>
    </row>
    <row r="79" spans="15:34" ht="14.25">
      <c r="O79" s="182"/>
      <c r="P79" s="188"/>
      <c r="Q79" s="188"/>
      <c r="R79" s="188"/>
      <c r="S79" s="188"/>
      <c r="T79" s="188"/>
      <c r="U79" s="188"/>
      <c r="V79" s="188"/>
      <c r="W79" s="188"/>
      <c r="X79" s="188"/>
      <c r="Y79" s="188"/>
      <c r="Z79" s="188"/>
      <c r="AA79" s="188"/>
      <c r="AB79" s="188"/>
      <c r="AC79" s="188"/>
      <c r="AD79" s="188"/>
      <c r="AE79" s="188"/>
      <c r="AF79" s="129"/>
      <c r="AG79" s="129"/>
      <c r="AH79" s="129"/>
    </row>
    <row r="80" spans="15:34" ht="14.25">
      <c r="O80" s="182"/>
      <c r="P80" s="188"/>
      <c r="Q80" s="188"/>
      <c r="R80" s="188"/>
      <c r="S80" s="188"/>
      <c r="T80" s="188"/>
      <c r="U80" s="188"/>
      <c r="V80" s="188"/>
      <c r="W80" s="188"/>
      <c r="X80" s="188"/>
      <c r="Y80" s="188"/>
      <c r="Z80" s="188"/>
      <c r="AA80" s="188"/>
      <c r="AB80" s="188"/>
      <c r="AC80" s="188"/>
      <c r="AD80" s="188"/>
      <c r="AE80" s="188"/>
      <c r="AF80" s="129"/>
      <c r="AG80" s="129"/>
      <c r="AH80" s="129"/>
    </row>
    <row r="81" spans="15:34" ht="14.25">
      <c r="O81" s="182"/>
      <c r="P81" s="188"/>
      <c r="Q81" s="188"/>
      <c r="R81" s="188"/>
      <c r="S81" s="188"/>
      <c r="T81" s="188"/>
      <c r="U81" s="188"/>
      <c r="V81" s="188"/>
      <c r="W81" s="188"/>
      <c r="X81" s="188"/>
      <c r="Y81" s="188"/>
      <c r="Z81" s="188"/>
      <c r="AA81" s="188"/>
      <c r="AB81" s="188"/>
      <c r="AC81" s="188"/>
      <c r="AD81" s="188"/>
      <c r="AE81" s="188"/>
      <c r="AF81" s="129"/>
      <c r="AG81" s="129"/>
      <c r="AH81" s="129"/>
    </row>
    <row r="82" spans="15:34" ht="14.25">
      <c r="O82" s="182"/>
      <c r="P82" s="188"/>
      <c r="Q82" s="188"/>
      <c r="R82" s="188"/>
      <c r="S82" s="188"/>
      <c r="T82" s="188"/>
      <c r="U82" s="188"/>
      <c r="V82" s="188"/>
      <c r="W82" s="188"/>
      <c r="X82" s="188"/>
      <c r="Y82" s="188"/>
      <c r="Z82" s="188"/>
      <c r="AA82" s="188"/>
      <c r="AB82" s="188"/>
      <c r="AC82" s="188"/>
      <c r="AD82" s="188"/>
      <c r="AE82" s="188"/>
      <c r="AF82" s="129"/>
      <c r="AG82" s="129"/>
      <c r="AH82" s="129"/>
    </row>
    <row r="83" spans="15:34" ht="14.25">
      <c r="O83" s="182"/>
      <c r="P83" s="188"/>
      <c r="Q83" s="347"/>
      <c r="R83" s="347"/>
      <c r="S83" s="347"/>
      <c r="T83" s="347"/>
      <c r="U83" s="349"/>
      <c r="V83" s="188"/>
      <c r="W83" s="188"/>
      <c r="X83" s="188"/>
      <c r="Y83" s="188"/>
      <c r="Z83" s="188"/>
      <c r="AA83" s="188"/>
      <c r="AB83" s="188"/>
      <c r="AC83" s="188"/>
      <c r="AD83" s="188"/>
      <c r="AE83" s="188"/>
      <c r="AF83" s="129"/>
      <c r="AG83" s="129"/>
      <c r="AH83" s="129"/>
    </row>
    <row r="84" spans="15:34" ht="14.25">
      <c r="O84" s="182"/>
      <c r="P84" s="188"/>
      <c r="Q84" s="347"/>
      <c r="R84" s="347"/>
      <c r="S84" s="347"/>
      <c r="T84" s="347"/>
      <c r="U84" s="349"/>
      <c r="V84" s="188"/>
      <c r="W84" s="188"/>
      <c r="X84" s="188"/>
      <c r="Y84" s="188"/>
      <c r="Z84" s="188"/>
      <c r="AA84" s="188"/>
      <c r="AB84" s="188"/>
      <c r="AC84" s="188"/>
      <c r="AD84" s="188"/>
      <c r="AE84" s="188"/>
      <c r="AF84" s="129"/>
      <c r="AG84" s="129"/>
      <c r="AH84" s="129"/>
    </row>
    <row r="85" spans="15:34" ht="14.25">
      <c r="O85" s="182"/>
      <c r="P85" s="188"/>
      <c r="Q85" s="347"/>
      <c r="R85" s="347"/>
      <c r="S85" s="347"/>
      <c r="T85" s="347"/>
      <c r="U85" s="349"/>
      <c r="V85" s="188"/>
      <c r="W85" s="188"/>
      <c r="X85" s="188"/>
      <c r="Y85" s="188"/>
      <c r="Z85" s="188"/>
      <c r="AA85" s="188"/>
      <c r="AB85" s="188"/>
      <c r="AC85" s="188"/>
      <c r="AD85" s="188"/>
      <c r="AE85" s="188"/>
      <c r="AF85" s="129"/>
      <c r="AG85" s="129"/>
      <c r="AH85" s="129"/>
    </row>
    <row r="86" spans="15:34" ht="14.25">
      <c r="O86" s="182"/>
      <c r="P86" s="188"/>
      <c r="Q86" s="347"/>
      <c r="R86" s="347"/>
      <c r="S86" s="347"/>
      <c r="T86" s="347"/>
      <c r="U86" s="349"/>
      <c r="V86" s="188"/>
      <c r="W86" s="188"/>
      <c r="X86" s="188"/>
      <c r="Y86" s="188"/>
      <c r="Z86" s="188"/>
      <c r="AA86" s="188"/>
      <c r="AB86" s="188"/>
      <c r="AC86" s="188"/>
      <c r="AD86" s="188"/>
      <c r="AE86" s="188"/>
      <c r="AF86" s="129"/>
      <c r="AG86" s="129"/>
      <c r="AH86" s="129"/>
    </row>
    <row r="87" spans="15:34" ht="14.25">
      <c r="O87" s="182"/>
      <c r="P87" s="188"/>
      <c r="Q87" s="347"/>
      <c r="R87" s="347"/>
      <c r="S87" s="347"/>
      <c r="T87" s="347"/>
      <c r="U87" s="349"/>
      <c r="V87" s="188"/>
      <c r="W87" s="188"/>
      <c r="X87" s="188"/>
      <c r="Y87" s="188"/>
      <c r="Z87" s="188"/>
      <c r="AA87" s="188"/>
      <c r="AB87" s="188"/>
      <c r="AC87" s="188"/>
      <c r="AD87" s="188"/>
      <c r="AE87" s="188"/>
      <c r="AF87" s="129"/>
      <c r="AG87" s="129"/>
      <c r="AH87" s="129"/>
    </row>
    <row r="88" spans="15:34" ht="14.25">
      <c r="O88" s="182"/>
      <c r="P88" s="188"/>
      <c r="Q88" s="347"/>
      <c r="R88" s="347"/>
      <c r="S88" s="347"/>
      <c r="T88" s="347"/>
      <c r="U88" s="349"/>
      <c r="V88" s="188"/>
      <c r="W88" s="188"/>
      <c r="X88" s="188"/>
      <c r="Y88" s="188"/>
      <c r="Z88" s="188"/>
      <c r="AA88" s="188"/>
      <c r="AB88" s="188"/>
      <c r="AC88" s="188"/>
      <c r="AD88" s="188"/>
      <c r="AE88" s="188"/>
      <c r="AF88" s="129"/>
      <c r="AG88" s="129"/>
      <c r="AH88" s="129"/>
    </row>
    <row r="89" spans="15:34" ht="14.25">
      <c r="O89" s="182"/>
      <c r="P89" s="188"/>
      <c r="Q89" s="347"/>
      <c r="R89" s="347"/>
      <c r="S89" s="347"/>
      <c r="T89" s="347"/>
      <c r="U89" s="349"/>
      <c r="V89" s="188"/>
      <c r="W89" s="188"/>
      <c r="X89" s="188"/>
      <c r="Y89" s="188"/>
      <c r="Z89" s="188"/>
      <c r="AA89" s="188"/>
      <c r="AB89" s="188"/>
      <c r="AC89" s="188"/>
      <c r="AD89" s="188"/>
      <c r="AE89" s="188"/>
      <c r="AF89" s="129"/>
      <c r="AG89" s="129"/>
      <c r="AH89" s="129"/>
    </row>
    <row r="90" spans="15:34" ht="14.25">
      <c r="O90" s="182"/>
      <c r="P90" s="188"/>
      <c r="Q90" s="347"/>
      <c r="R90" s="347"/>
      <c r="S90" s="347"/>
      <c r="T90" s="347"/>
      <c r="U90" s="349"/>
      <c r="V90" s="188"/>
      <c r="W90" s="188"/>
      <c r="X90" s="188"/>
      <c r="Y90" s="188"/>
      <c r="Z90" s="188"/>
      <c r="AA90" s="188"/>
      <c r="AB90" s="188"/>
      <c r="AC90" s="188"/>
      <c r="AD90" s="188"/>
      <c r="AE90" s="188"/>
      <c r="AF90" s="129"/>
      <c r="AG90" s="129"/>
      <c r="AH90" s="129"/>
    </row>
    <row r="91" spans="15:34" ht="14.25">
      <c r="O91" s="182"/>
      <c r="P91" s="188"/>
      <c r="Q91" s="347"/>
      <c r="R91" s="347"/>
      <c r="S91" s="347"/>
      <c r="T91" s="347"/>
      <c r="U91" s="349"/>
      <c r="V91" s="188"/>
      <c r="W91" s="188"/>
      <c r="X91" s="188"/>
      <c r="Y91" s="188"/>
      <c r="Z91" s="188"/>
      <c r="AA91" s="188"/>
      <c r="AB91" s="188"/>
      <c r="AC91" s="188"/>
      <c r="AD91" s="188"/>
      <c r="AE91" s="188"/>
      <c r="AF91" s="129"/>
      <c r="AG91" s="129"/>
      <c r="AH91" s="129"/>
    </row>
    <row r="92" spans="15:34" ht="14.25">
      <c r="O92" s="182"/>
      <c r="P92" s="188"/>
      <c r="Q92" s="347"/>
      <c r="R92" s="347"/>
      <c r="S92" s="347"/>
      <c r="T92" s="347"/>
      <c r="U92" s="349"/>
      <c r="V92" s="188"/>
      <c r="W92" s="188"/>
      <c r="X92" s="188"/>
      <c r="Y92" s="188"/>
      <c r="Z92" s="188"/>
      <c r="AA92" s="188"/>
      <c r="AB92" s="188"/>
      <c r="AC92" s="188"/>
      <c r="AD92" s="188"/>
      <c r="AE92" s="188"/>
      <c r="AF92" s="129"/>
      <c r="AG92" s="129"/>
      <c r="AH92" s="129"/>
    </row>
    <row r="93" spans="15:34" ht="14.25">
      <c r="O93" s="182"/>
      <c r="P93" s="188"/>
      <c r="Q93" s="347"/>
      <c r="R93" s="347"/>
      <c r="S93" s="347"/>
      <c r="T93" s="347"/>
      <c r="U93" s="349"/>
      <c r="V93" s="188"/>
      <c r="W93" s="188"/>
      <c r="X93" s="188"/>
      <c r="Y93" s="188"/>
      <c r="Z93" s="188"/>
      <c r="AA93" s="188"/>
      <c r="AB93" s="188"/>
      <c r="AC93" s="188"/>
      <c r="AD93" s="188"/>
      <c r="AE93" s="188"/>
      <c r="AF93" s="129"/>
      <c r="AG93" s="129"/>
      <c r="AH93" s="129"/>
    </row>
    <row r="94" spans="15:34" ht="14.25">
      <c r="O94" s="182"/>
      <c r="P94" s="188"/>
      <c r="Q94" s="347"/>
      <c r="R94" s="347"/>
      <c r="S94" s="347"/>
      <c r="T94" s="347"/>
      <c r="U94" s="349"/>
      <c r="V94" s="188"/>
      <c r="W94" s="188"/>
      <c r="X94" s="188"/>
      <c r="Y94" s="188"/>
      <c r="Z94" s="188"/>
      <c r="AA94" s="188"/>
      <c r="AB94" s="188"/>
      <c r="AC94" s="188"/>
      <c r="AD94" s="188"/>
      <c r="AE94" s="188"/>
      <c r="AF94" s="129"/>
      <c r="AG94" s="129"/>
      <c r="AH94" s="129"/>
    </row>
    <row r="95" spans="15:34" ht="14.25">
      <c r="O95" s="182"/>
      <c r="P95" s="188"/>
      <c r="Q95" s="347"/>
      <c r="R95" s="347"/>
      <c r="S95" s="347"/>
      <c r="T95" s="347"/>
      <c r="U95" s="349"/>
      <c r="V95" s="188"/>
      <c r="W95" s="188"/>
      <c r="X95" s="188"/>
      <c r="Y95" s="188"/>
      <c r="Z95" s="188"/>
      <c r="AA95" s="188"/>
      <c r="AB95" s="188"/>
      <c r="AC95" s="188"/>
      <c r="AD95" s="188"/>
      <c r="AE95" s="188"/>
      <c r="AF95" s="129"/>
      <c r="AG95" s="129"/>
      <c r="AH95" s="129"/>
    </row>
    <row r="96" spans="15:34" ht="14.25">
      <c r="O96" s="182"/>
      <c r="P96" s="188"/>
      <c r="Q96" s="347"/>
      <c r="R96" s="347"/>
      <c r="S96" s="347"/>
      <c r="T96" s="347"/>
      <c r="U96" s="349"/>
      <c r="V96" s="188"/>
      <c r="W96" s="188"/>
      <c r="X96" s="188"/>
      <c r="Y96" s="188"/>
      <c r="Z96" s="188"/>
      <c r="AA96" s="188"/>
      <c r="AB96" s="188"/>
      <c r="AC96" s="188"/>
      <c r="AD96" s="188"/>
      <c r="AE96" s="188"/>
      <c r="AF96" s="129"/>
      <c r="AG96" s="129"/>
      <c r="AH96" s="129"/>
    </row>
    <row r="97" spans="15:34" ht="14.25">
      <c r="O97" s="182"/>
      <c r="P97" s="188"/>
      <c r="Q97" s="347"/>
      <c r="R97" s="347"/>
      <c r="S97" s="347"/>
      <c r="T97" s="347"/>
      <c r="U97" s="349"/>
      <c r="V97" s="188"/>
      <c r="W97" s="188"/>
      <c r="X97" s="188"/>
      <c r="Y97" s="188"/>
      <c r="Z97" s="188"/>
      <c r="AA97" s="188"/>
      <c r="AB97" s="188"/>
      <c r="AC97" s="188"/>
      <c r="AD97" s="188"/>
      <c r="AE97" s="188"/>
      <c r="AF97" s="129"/>
      <c r="AG97" s="129"/>
      <c r="AH97" s="129"/>
    </row>
    <row r="98" spans="15:34" ht="14.25">
      <c r="O98" s="182"/>
      <c r="P98" s="188"/>
      <c r="Q98" s="347"/>
      <c r="R98" s="347"/>
      <c r="S98" s="347"/>
      <c r="T98" s="347"/>
      <c r="U98" s="349"/>
      <c r="V98" s="188"/>
      <c r="W98" s="188"/>
      <c r="X98" s="188"/>
      <c r="Y98" s="188"/>
      <c r="Z98" s="188"/>
      <c r="AA98" s="188"/>
      <c r="AB98" s="188"/>
      <c r="AC98" s="188"/>
      <c r="AD98" s="188"/>
      <c r="AE98" s="188"/>
      <c r="AF98" s="129"/>
      <c r="AG98" s="129"/>
      <c r="AH98" s="129"/>
    </row>
    <row r="99" spans="15:34" ht="14.25">
      <c r="O99" s="182"/>
      <c r="P99" s="188"/>
      <c r="Q99" s="347"/>
      <c r="R99" s="347"/>
      <c r="S99" s="347"/>
      <c r="T99" s="347"/>
      <c r="U99" s="349"/>
      <c r="V99" s="188"/>
      <c r="W99" s="188"/>
      <c r="X99" s="188"/>
      <c r="Y99" s="188"/>
      <c r="Z99" s="188"/>
      <c r="AA99" s="188"/>
      <c r="AB99" s="188"/>
      <c r="AC99" s="188"/>
      <c r="AD99" s="188"/>
      <c r="AE99" s="188"/>
      <c r="AF99" s="129"/>
      <c r="AG99" s="129"/>
      <c r="AH99" s="129"/>
    </row>
    <row r="100" spans="15:34" ht="14.25">
      <c r="O100" s="182"/>
      <c r="P100" s="188"/>
      <c r="Q100" s="347"/>
      <c r="R100" s="347"/>
      <c r="S100" s="347"/>
      <c r="T100" s="347"/>
      <c r="U100" s="349"/>
      <c r="V100" s="188"/>
      <c r="W100" s="188"/>
      <c r="X100" s="188"/>
      <c r="Y100" s="188"/>
      <c r="Z100" s="188"/>
      <c r="AA100" s="188"/>
      <c r="AB100" s="188"/>
      <c r="AC100" s="188"/>
      <c r="AD100" s="188"/>
      <c r="AE100" s="188"/>
      <c r="AF100" s="129"/>
      <c r="AG100" s="129"/>
      <c r="AH100" s="129"/>
    </row>
    <row r="101" spans="15:34" ht="14.25">
      <c r="O101" s="182"/>
      <c r="P101" s="188"/>
      <c r="Q101" s="347"/>
      <c r="R101" s="347"/>
      <c r="S101" s="347"/>
      <c r="T101" s="347"/>
      <c r="U101" s="349"/>
      <c r="V101" s="188"/>
      <c r="W101" s="188"/>
      <c r="X101" s="188"/>
      <c r="Y101" s="188"/>
      <c r="Z101" s="188"/>
      <c r="AA101" s="188"/>
      <c r="AB101" s="188"/>
      <c r="AC101" s="188"/>
      <c r="AD101" s="188"/>
      <c r="AE101" s="188"/>
      <c r="AF101" s="129"/>
      <c r="AG101" s="129"/>
      <c r="AH101" s="129"/>
    </row>
    <row r="102" spans="15:34" ht="14.25">
      <c r="O102" s="182"/>
      <c r="P102" s="188"/>
      <c r="Q102" s="347"/>
      <c r="R102" s="347"/>
      <c r="S102" s="347"/>
      <c r="T102" s="347"/>
      <c r="U102" s="349"/>
      <c r="V102" s="188"/>
      <c r="W102" s="188"/>
      <c r="X102" s="188"/>
      <c r="Y102" s="188"/>
      <c r="Z102" s="188"/>
      <c r="AA102" s="188"/>
      <c r="AB102" s="188"/>
      <c r="AC102" s="188"/>
      <c r="AD102" s="188"/>
      <c r="AE102" s="188"/>
      <c r="AF102" s="129"/>
      <c r="AG102" s="129"/>
      <c r="AH102" s="129"/>
    </row>
    <row r="103" spans="15:34" ht="14.25">
      <c r="O103" s="182"/>
      <c r="P103" s="188"/>
      <c r="Q103" s="347"/>
      <c r="R103" s="347"/>
      <c r="S103" s="347"/>
      <c r="T103" s="347"/>
      <c r="U103" s="349"/>
      <c r="V103" s="188"/>
      <c r="W103" s="188"/>
      <c r="X103" s="188"/>
      <c r="Y103" s="188"/>
      <c r="Z103" s="188"/>
      <c r="AA103" s="188"/>
      <c r="AB103" s="188"/>
      <c r="AC103" s="188"/>
      <c r="AD103" s="188"/>
      <c r="AE103" s="188"/>
      <c r="AF103" s="129"/>
      <c r="AG103" s="129"/>
      <c r="AH103" s="129"/>
    </row>
    <row r="104" spans="15:34" ht="14.25">
      <c r="O104" s="182"/>
      <c r="P104" s="188"/>
      <c r="Q104" s="347"/>
      <c r="R104" s="347"/>
      <c r="S104" s="347"/>
      <c r="T104" s="347"/>
      <c r="U104" s="349"/>
      <c r="V104" s="188"/>
      <c r="W104" s="188"/>
      <c r="X104" s="188"/>
      <c r="Y104" s="188"/>
      <c r="Z104" s="188"/>
      <c r="AA104" s="188"/>
      <c r="AB104" s="188"/>
      <c r="AC104" s="188"/>
      <c r="AD104" s="188"/>
      <c r="AE104" s="188"/>
      <c r="AF104" s="129"/>
      <c r="AG104" s="129"/>
      <c r="AH104" s="129"/>
    </row>
    <row r="105" spans="15:34" ht="14.25">
      <c r="O105" s="182"/>
      <c r="P105" s="188"/>
      <c r="Q105" s="188"/>
      <c r="R105" s="347"/>
      <c r="S105" s="188"/>
      <c r="T105" s="347"/>
      <c r="U105" s="349"/>
      <c r="V105" s="188"/>
      <c r="W105" s="188"/>
      <c r="X105" s="188"/>
      <c r="Y105" s="188"/>
      <c r="Z105" s="188"/>
      <c r="AA105" s="188"/>
      <c r="AB105" s="188"/>
      <c r="AC105" s="188"/>
      <c r="AD105" s="188"/>
      <c r="AE105" s="188"/>
      <c r="AF105" s="129"/>
      <c r="AG105" s="129"/>
      <c r="AH105" s="129"/>
    </row>
    <row r="106" spans="15:34" ht="14.25">
      <c r="O106" s="182"/>
      <c r="P106" s="188"/>
      <c r="Q106" s="188"/>
      <c r="R106" s="347"/>
      <c r="S106" s="188"/>
      <c r="T106" s="347"/>
      <c r="U106" s="349"/>
      <c r="V106" s="188"/>
      <c r="W106" s="188"/>
      <c r="X106" s="188"/>
      <c r="Y106" s="188"/>
      <c r="Z106" s="188"/>
      <c r="AA106" s="188"/>
      <c r="AB106" s="188"/>
      <c r="AC106" s="188"/>
      <c r="AD106" s="188"/>
      <c r="AE106" s="188"/>
      <c r="AF106" s="129"/>
      <c r="AG106" s="129"/>
      <c r="AH106" s="129"/>
    </row>
    <row r="107" spans="15:34" ht="14.25">
      <c r="O107" s="182"/>
      <c r="P107" s="188"/>
      <c r="Q107" s="347"/>
      <c r="R107" s="347"/>
      <c r="S107" s="347"/>
      <c r="T107" s="347"/>
      <c r="U107" s="349"/>
      <c r="V107" s="188"/>
      <c r="W107" s="188"/>
      <c r="X107" s="188"/>
      <c r="Y107" s="188"/>
      <c r="Z107" s="188"/>
      <c r="AA107" s="188"/>
      <c r="AB107" s="188"/>
      <c r="AC107" s="188"/>
      <c r="AD107" s="188"/>
      <c r="AE107" s="188"/>
      <c r="AF107" s="129"/>
      <c r="AG107" s="129"/>
      <c r="AH107" s="129"/>
    </row>
    <row r="108" spans="15:34" ht="14.25">
      <c r="O108" s="182"/>
      <c r="P108" s="188"/>
      <c r="Q108" s="347"/>
      <c r="R108" s="347"/>
      <c r="S108" s="347"/>
      <c r="T108" s="347"/>
      <c r="U108" s="349"/>
      <c r="V108" s="188"/>
      <c r="W108" s="188"/>
      <c r="X108" s="188"/>
      <c r="Y108" s="188"/>
      <c r="Z108" s="188"/>
      <c r="AA108" s="188"/>
      <c r="AB108" s="188"/>
      <c r="AC108" s="188"/>
      <c r="AD108" s="188"/>
      <c r="AE108" s="188"/>
      <c r="AF108" s="129"/>
      <c r="AG108" s="129"/>
      <c r="AH108" s="129"/>
    </row>
    <row r="109" spans="15:34" ht="14.25">
      <c r="O109" s="182"/>
      <c r="P109" s="188"/>
      <c r="Q109" s="347"/>
      <c r="R109" s="347"/>
      <c r="S109" s="347"/>
      <c r="T109" s="347"/>
      <c r="U109" s="349"/>
      <c r="V109" s="188"/>
      <c r="W109" s="188"/>
      <c r="X109" s="188"/>
      <c r="Y109" s="188"/>
      <c r="Z109" s="188"/>
      <c r="AA109" s="188"/>
      <c r="AB109" s="188"/>
      <c r="AC109" s="188"/>
      <c r="AD109" s="188"/>
      <c r="AE109" s="188"/>
      <c r="AF109" s="129"/>
      <c r="AG109" s="129"/>
      <c r="AH109" s="129"/>
    </row>
    <row r="110" spans="15:34" ht="14.25">
      <c r="O110" s="182"/>
      <c r="P110" s="188"/>
      <c r="Q110" s="347"/>
      <c r="R110" s="347"/>
      <c r="S110" s="347"/>
      <c r="T110" s="347"/>
      <c r="U110" s="349"/>
      <c r="V110" s="188"/>
      <c r="W110" s="188"/>
      <c r="X110" s="188"/>
      <c r="Y110" s="188"/>
      <c r="Z110" s="188"/>
      <c r="AA110" s="188"/>
      <c r="AB110" s="188"/>
      <c r="AC110" s="188"/>
      <c r="AD110" s="188"/>
      <c r="AE110" s="188"/>
      <c r="AF110" s="129"/>
      <c r="AG110" s="129"/>
      <c r="AH110" s="129"/>
    </row>
    <row r="111" spans="15:34" ht="14.25">
      <c r="O111" s="182"/>
      <c r="P111" s="188"/>
      <c r="Q111" s="188"/>
      <c r="R111" s="347"/>
      <c r="S111" s="188"/>
      <c r="T111" s="347"/>
      <c r="U111" s="349"/>
      <c r="V111" s="188"/>
      <c r="W111" s="188"/>
      <c r="X111" s="188"/>
      <c r="Y111" s="188"/>
      <c r="Z111" s="188"/>
      <c r="AA111" s="188"/>
      <c r="AB111" s="188"/>
      <c r="AC111" s="188"/>
      <c r="AD111" s="188"/>
      <c r="AE111" s="188"/>
      <c r="AF111" s="129"/>
      <c r="AG111" s="129"/>
      <c r="AH111" s="129"/>
    </row>
    <row r="112" spans="15:34" ht="14.25">
      <c r="O112" s="182"/>
      <c r="P112" s="188"/>
      <c r="Q112" s="188"/>
      <c r="R112" s="347"/>
      <c r="S112" s="188"/>
      <c r="T112" s="347"/>
      <c r="U112" s="349"/>
      <c r="V112" s="188"/>
      <c r="W112" s="188"/>
      <c r="X112" s="188"/>
      <c r="Y112" s="188"/>
      <c r="Z112" s="188"/>
      <c r="AA112" s="188"/>
      <c r="AB112" s="188"/>
      <c r="AC112" s="188"/>
      <c r="AD112" s="188"/>
      <c r="AE112" s="188"/>
      <c r="AF112" s="129"/>
      <c r="AG112" s="129"/>
      <c r="AH112" s="129"/>
    </row>
    <row r="113" spans="15:34" ht="14.25">
      <c r="O113" s="182"/>
      <c r="P113" s="188"/>
      <c r="Q113" s="347"/>
      <c r="R113" s="347"/>
      <c r="S113" s="347"/>
      <c r="T113" s="347"/>
      <c r="U113" s="349"/>
      <c r="V113" s="188"/>
      <c r="W113" s="188"/>
      <c r="X113" s="188"/>
      <c r="Y113" s="188"/>
      <c r="Z113" s="188"/>
      <c r="AA113" s="188"/>
      <c r="AB113" s="188"/>
      <c r="AC113" s="188"/>
      <c r="AD113" s="188"/>
      <c r="AE113" s="188"/>
      <c r="AF113" s="129"/>
      <c r="AG113" s="129"/>
      <c r="AH113" s="129"/>
    </row>
    <row r="114" spans="15:34" ht="14.25">
      <c r="O114" s="182"/>
      <c r="P114" s="188"/>
      <c r="Q114" s="188"/>
      <c r="R114" s="347"/>
      <c r="S114" s="188"/>
      <c r="T114" s="347"/>
      <c r="U114" s="349"/>
      <c r="V114" s="188"/>
      <c r="W114" s="188"/>
      <c r="X114" s="188"/>
      <c r="Y114" s="188"/>
      <c r="Z114" s="188"/>
      <c r="AA114" s="188"/>
      <c r="AB114" s="188"/>
      <c r="AC114" s="188"/>
      <c r="AD114" s="188"/>
      <c r="AE114" s="188"/>
      <c r="AF114" s="129"/>
      <c r="AG114" s="129"/>
      <c r="AH114" s="129"/>
    </row>
    <row r="115" spans="15:34" ht="14.25">
      <c r="O115" s="182"/>
      <c r="P115" s="188"/>
      <c r="Q115" s="347"/>
      <c r="R115" s="347"/>
      <c r="S115" s="347"/>
      <c r="T115" s="347"/>
      <c r="U115" s="349"/>
      <c r="V115" s="188"/>
      <c r="W115" s="188"/>
      <c r="X115" s="188"/>
      <c r="Y115" s="188"/>
      <c r="Z115" s="188"/>
      <c r="AA115" s="188"/>
      <c r="AB115" s="188"/>
      <c r="AC115" s="188"/>
      <c r="AD115" s="188"/>
      <c r="AE115" s="188"/>
      <c r="AF115" s="129"/>
      <c r="AG115" s="129"/>
      <c r="AH115" s="129"/>
    </row>
    <row r="116" spans="15:34" ht="14.25">
      <c r="O116" s="182"/>
      <c r="P116" s="188"/>
      <c r="Q116" s="347"/>
      <c r="R116" s="347"/>
      <c r="S116" s="347"/>
      <c r="T116" s="347"/>
      <c r="U116" s="349"/>
      <c r="V116" s="188"/>
      <c r="W116" s="188"/>
      <c r="X116" s="188"/>
      <c r="Y116" s="188"/>
      <c r="Z116" s="188"/>
      <c r="AA116" s="188"/>
      <c r="AB116" s="188"/>
      <c r="AC116" s="188"/>
      <c r="AD116" s="188"/>
      <c r="AE116" s="188"/>
      <c r="AF116" s="129"/>
      <c r="AG116" s="129"/>
      <c r="AH116" s="129"/>
    </row>
    <row r="117" spans="15:34" ht="14.25">
      <c r="O117" s="182"/>
      <c r="P117" s="188"/>
      <c r="Q117" s="188"/>
      <c r="R117" s="347"/>
      <c r="S117" s="188"/>
      <c r="T117" s="347"/>
      <c r="U117" s="349"/>
      <c r="V117" s="188"/>
      <c r="W117" s="188"/>
      <c r="X117" s="188"/>
      <c r="Y117" s="188"/>
      <c r="Z117" s="188"/>
      <c r="AA117" s="188"/>
      <c r="AB117" s="188"/>
      <c r="AC117" s="188"/>
      <c r="AD117" s="188"/>
      <c r="AE117" s="188"/>
      <c r="AF117" s="129"/>
      <c r="AG117" s="129"/>
      <c r="AH117" s="129"/>
    </row>
    <row r="118" spans="15:34" ht="14.25">
      <c r="O118" s="182"/>
      <c r="P118" s="188"/>
      <c r="Q118" s="347"/>
      <c r="R118" s="347"/>
      <c r="S118" s="347"/>
      <c r="T118" s="347"/>
      <c r="U118" s="349"/>
      <c r="V118" s="188"/>
      <c r="W118" s="188"/>
      <c r="X118" s="188"/>
      <c r="Y118" s="188"/>
      <c r="Z118" s="188"/>
      <c r="AA118" s="188"/>
      <c r="AB118" s="188"/>
      <c r="AC118" s="188"/>
      <c r="AD118" s="188"/>
      <c r="AE118" s="188"/>
      <c r="AF118" s="129"/>
      <c r="AG118" s="129"/>
      <c r="AH118" s="129"/>
    </row>
    <row r="119" spans="15:34" ht="14.25">
      <c r="O119" s="182"/>
      <c r="P119" s="188"/>
      <c r="Q119" s="188"/>
      <c r="R119" s="347"/>
      <c r="S119" s="347"/>
      <c r="T119" s="347"/>
      <c r="U119" s="349"/>
      <c r="V119" s="188"/>
      <c r="W119" s="188"/>
      <c r="X119" s="188"/>
      <c r="Y119" s="188"/>
      <c r="Z119" s="188"/>
      <c r="AA119" s="188"/>
      <c r="AB119" s="188"/>
      <c r="AC119" s="188"/>
      <c r="AD119" s="188"/>
      <c r="AE119" s="188"/>
      <c r="AF119" s="129"/>
      <c r="AG119" s="129"/>
      <c r="AH119" s="129"/>
    </row>
    <row r="120" spans="15:34" ht="14.25">
      <c r="O120" s="182"/>
      <c r="P120" s="188"/>
      <c r="Q120" s="347"/>
      <c r="R120" s="347"/>
      <c r="S120" s="347"/>
      <c r="T120" s="347"/>
      <c r="U120" s="349"/>
      <c r="V120" s="188"/>
      <c r="W120" s="188"/>
      <c r="X120" s="188"/>
      <c r="Y120" s="188"/>
      <c r="Z120" s="188"/>
      <c r="AA120" s="188"/>
      <c r="AB120" s="188"/>
      <c r="AC120" s="188"/>
      <c r="AD120" s="188"/>
      <c r="AE120" s="188"/>
      <c r="AF120" s="129"/>
      <c r="AG120" s="129"/>
      <c r="AH120" s="129"/>
    </row>
    <row r="121" spans="15:34" ht="14.25">
      <c r="O121" s="182"/>
      <c r="P121" s="188"/>
      <c r="Q121" s="188"/>
      <c r="R121" s="347"/>
      <c r="S121" s="188"/>
      <c r="T121" s="347"/>
      <c r="U121" s="349"/>
      <c r="V121" s="188"/>
      <c r="W121" s="188"/>
      <c r="X121" s="188"/>
      <c r="Y121" s="188"/>
      <c r="Z121" s="188"/>
      <c r="AA121" s="188"/>
      <c r="AB121" s="188"/>
      <c r="AC121" s="188"/>
      <c r="AD121" s="188"/>
      <c r="AE121" s="188"/>
      <c r="AF121" s="129"/>
      <c r="AG121" s="129"/>
      <c r="AH121" s="129"/>
    </row>
    <row r="122" spans="15:34" ht="14.25">
      <c r="O122" s="182"/>
      <c r="P122" s="188"/>
      <c r="Q122" s="347"/>
      <c r="R122" s="347"/>
      <c r="S122" s="347"/>
      <c r="T122" s="347"/>
      <c r="U122" s="349"/>
      <c r="V122" s="188"/>
      <c r="W122" s="188"/>
      <c r="X122" s="188"/>
      <c r="Y122" s="188"/>
      <c r="Z122" s="188"/>
      <c r="AA122" s="188"/>
      <c r="AB122" s="188"/>
      <c r="AC122" s="188"/>
      <c r="AD122" s="188"/>
      <c r="AE122" s="188"/>
      <c r="AF122" s="129"/>
      <c r="AG122" s="129"/>
      <c r="AH122" s="129"/>
    </row>
    <row r="123" spans="16:34" ht="14.25">
      <c r="P123" s="129"/>
      <c r="Q123" s="129"/>
      <c r="R123" s="132"/>
      <c r="S123" s="129"/>
      <c r="T123" s="132"/>
      <c r="U123" s="133"/>
      <c r="V123" s="129"/>
      <c r="W123" s="129"/>
      <c r="X123" s="129"/>
      <c r="Y123" s="129"/>
      <c r="Z123" s="129"/>
      <c r="AA123" s="129"/>
      <c r="AB123" s="129"/>
      <c r="AC123" s="129"/>
      <c r="AD123" s="129"/>
      <c r="AE123" s="129"/>
      <c r="AF123" s="129"/>
      <c r="AG123" s="129"/>
      <c r="AH123" s="129"/>
    </row>
    <row r="124" spans="16:34" ht="14.25">
      <c r="P124" s="129"/>
      <c r="Q124" s="129"/>
      <c r="R124" s="132"/>
      <c r="S124" s="129"/>
      <c r="T124" s="132"/>
      <c r="U124" s="133"/>
      <c r="V124" s="129"/>
      <c r="W124" s="129"/>
      <c r="X124" s="129"/>
      <c r="Y124" s="129"/>
      <c r="Z124" s="129"/>
      <c r="AA124" s="129"/>
      <c r="AB124" s="129"/>
      <c r="AC124" s="129"/>
      <c r="AD124" s="129"/>
      <c r="AE124" s="129"/>
      <c r="AF124" s="129"/>
      <c r="AG124" s="129"/>
      <c r="AH124" s="129"/>
    </row>
    <row r="125" spans="16:34" ht="14.25">
      <c r="P125" s="129"/>
      <c r="Q125" s="129"/>
      <c r="R125" s="132"/>
      <c r="S125" s="129"/>
      <c r="T125" s="132"/>
      <c r="U125" s="133"/>
      <c r="V125" s="129"/>
      <c r="W125" s="129"/>
      <c r="X125" s="129"/>
      <c r="Y125" s="129"/>
      <c r="Z125" s="129"/>
      <c r="AA125" s="129"/>
      <c r="AB125" s="129"/>
      <c r="AC125" s="129"/>
      <c r="AD125" s="129"/>
      <c r="AE125" s="129"/>
      <c r="AF125" s="129"/>
      <c r="AG125" s="129"/>
      <c r="AH125" s="129"/>
    </row>
    <row r="126" spans="16:34" ht="14.25">
      <c r="P126" s="129"/>
      <c r="Q126" s="129"/>
      <c r="R126" s="132"/>
      <c r="S126" s="129"/>
      <c r="T126" s="132"/>
      <c r="U126" s="133"/>
      <c r="V126" s="129"/>
      <c r="W126" s="129"/>
      <c r="X126" s="129"/>
      <c r="Y126" s="129"/>
      <c r="Z126" s="129"/>
      <c r="AA126" s="129"/>
      <c r="AB126" s="129"/>
      <c r="AC126" s="129"/>
      <c r="AD126" s="129"/>
      <c r="AE126" s="129"/>
      <c r="AF126" s="129"/>
      <c r="AG126" s="129"/>
      <c r="AH126" s="129"/>
    </row>
    <row r="127" spans="16:34" ht="14.25">
      <c r="P127" s="129"/>
      <c r="Q127" s="132"/>
      <c r="R127" s="132"/>
      <c r="S127" s="132"/>
      <c r="T127" s="132"/>
      <c r="U127" s="133"/>
      <c r="V127" s="129"/>
      <c r="W127" s="129"/>
      <c r="X127" s="129"/>
      <c r="Y127" s="129"/>
      <c r="Z127" s="129"/>
      <c r="AA127" s="129"/>
      <c r="AB127" s="129"/>
      <c r="AC127" s="129"/>
      <c r="AD127" s="129"/>
      <c r="AE127" s="129"/>
      <c r="AF127" s="129"/>
      <c r="AG127" s="129"/>
      <c r="AH127" s="129"/>
    </row>
    <row r="128" spans="16:34" ht="14.25">
      <c r="P128" s="129"/>
      <c r="Q128" s="132"/>
      <c r="R128" s="129"/>
      <c r="S128" s="132"/>
      <c r="T128" s="132"/>
      <c r="U128" s="133"/>
      <c r="V128" s="129"/>
      <c r="W128" s="129"/>
      <c r="X128" s="129"/>
      <c r="Y128" s="129"/>
      <c r="Z128" s="129"/>
      <c r="AA128" s="129"/>
      <c r="AB128" s="129"/>
      <c r="AC128" s="129"/>
      <c r="AD128" s="129"/>
      <c r="AE128" s="129"/>
      <c r="AF128" s="129"/>
      <c r="AG128" s="129"/>
      <c r="AH128" s="129"/>
    </row>
    <row r="129" spans="16:34" ht="14.25">
      <c r="P129" s="129"/>
      <c r="Q129" s="129"/>
      <c r="R129" s="129"/>
      <c r="S129" s="129"/>
      <c r="T129" s="132"/>
      <c r="U129" s="133"/>
      <c r="V129" s="129"/>
      <c r="W129" s="129"/>
      <c r="X129" s="129"/>
      <c r="Y129" s="129"/>
      <c r="Z129" s="129"/>
      <c r="AA129" s="129"/>
      <c r="AB129" s="129"/>
      <c r="AC129" s="129"/>
      <c r="AD129" s="129"/>
      <c r="AE129" s="129"/>
      <c r="AF129" s="129"/>
      <c r="AG129" s="129"/>
      <c r="AH129" s="129"/>
    </row>
    <row r="130" spans="16:34" ht="14.25">
      <c r="P130" s="129"/>
      <c r="Q130" s="129"/>
      <c r="R130" s="129"/>
      <c r="S130" s="129"/>
      <c r="T130" s="132"/>
      <c r="U130" s="133"/>
      <c r="V130" s="129"/>
      <c r="W130" s="129"/>
      <c r="X130" s="129"/>
      <c r="Y130" s="129"/>
      <c r="Z130" s="129"/>
      <c r="AA130" s="129"/>
      <c r="AB130" s="129"/>
      <c r="AC130" s="129"/>
      <c r="AD130" s="129"/>
      <c r="AE130" s="129"/>
      <c r="AF130" s="129"/>
      <c r="AG130" s="129"/>
      <c r="AH130" s="129"/>
    </row>
    <row r="131" spans="16:34" ht="14.25">
      <c r="P131" s="129"/>
      <c r="Q131" s="129"/>
      <c r="R131" s="129"/>
      <c r="S131" s="132"/>
      <c r="T131" s="129"/>
      <c r="U131" s="133"/>
      <c r="V131" s="129"/>
      <c r="W131" s="129"/>
      <c r="X131" s="129"/>
      <c r="Y131" s="129"/>
      <c r="Z131" s="129"/>
      <c r="AA131" s="129"/>
      <c r="AB131" s="129"/>
      <c r="AC131" s="129"/>
      <c r="AD131" s="129"/>
      <c r="AE131" s="129"/>
      <c r="AF131" s="129"/>
      <c r="AG131" s="129"/>
      <c r="AH131" s="129"/>
    </row>
    <row r="132" spans="16:34" ht="14.25">
      <c r="P132" s="129"/>
      <c r="Q132" s="129"/>
      <c r="R132" s="129"/>
      <c r="S132" s="132"/>
      <c r="T132" s="129"/>
      <c r="U132" s="133"/>
      <c r="V132" s="129"/>
      <c r="W132" s="129"/>
      <c r="X132" s="129"/>
      <c r="Y132" s="129"/>
      <c r="Z132" s="129"/>
      <c r="AA132" s="129"/>
      <c r="AB132" s="129"/>
      <c r="AC132" s="129"/>
      <c r="AD132" s="129"/>
      <c r="AE132" s="129"/>
      <c r="AF132" s="129"/>
      <c r="AG132" s="129"/>
      <c r="AH132" s="129"/>
    </row>
    <row r="133" spans="16:34" ht="14.25">
      <c r="P133" s="129"/>
      <c r="Q133" s="132"/>
      <c r="R133" s="129"/>
      <c r="S133" s="132"/>
      <c r="T133" s="129"/>
      <c r="U133" s="133"/>
      <c r="V133" s="129"/>
      <c r="W133" s="129"/>
      <c r="X133" s="129"/>
      <c r="Y133" s="129"/>
      <c r="Z133" s="129"/>
      <c r="AA133" s="129"/>
      <c r="AB133" s="129"/>
      <c r="AC133" s="129"/>
      <c r="AD133" s="129"/>
      <c r="AE133" s="129"/>
      <c r="AF133" s="129"/>
      <c r="AG133" s="129"/>
      <c r="AH133" s="129"/>
    </row>
    <row r="134" spans="16:34" ht="14.25">
      <c r="P134" s="129"/>
      <c r="Q134" s="132"/>
      <c r="R134" s="129"/>
      <c r="S134" s="132"/>
      <c r="T134" s="129"/>
      <c r="U134" s="133"/>
      <c r="V134" s="129"/>
      <c r="W134" s="129"/>
      <c r="X134" s="129"/>
      <c r="Y134" s="129"/>
      <c r="Z134" s="129"/>
      <c r="AA134" s="129"/>
      <c r="AB134" s="129"/>
      <c r="AC134" s="129"/>
      <c r="AD134" s="129"/>
      <c r="AE134" s="129"/>
      <c r="AF134" s="129"/>
      <c r="AG134" s="129"/>
      <c r="AH134" s="129"/>
    </row>
    <row r="135" spans="16:34" ht="14.25">
      <c r="P135" s="129"/>
      <c r="Q135" s="132"/>
      <c r="R135" s="129"/>
      <c r="S135" s="132"/>
      <c r="T135" s="129"/>
      <c r="U135" s="133"/>
      <c r="V135" s="129"/>
      <c r="W135" s="129"/>
      <c r="X135" s="129"/>
      <c r="Y135" s="129"/>
      <c r="Z135" s="129"/>
      <c r="AA135" s="129"/>
      <c r="AB135" s="129"/>
      <c r="AC135" s="129"/>
      <c r="AD135" s="129"/>
      <c r="AE135" s="129"/>
      <c r="AF135" s="129"/>
      <c r="AG135" s="129"/>
      <c r="AH135" s="129"/>
    </row>
    <row r="136" spans="16:34" ht="14.25">
      <c r="P136" s="129"/>
      <c r="Q136" s="132"/>
      <c r="R136" s="129"/>
      <c r="S136" s="132"/>
      <c r="T136" s="129"/>
      <c r="U136" s="133"/>
      <c r="V136" s="129"/>
      <c r="W136" s="129"/>
      <c r="X136" s="129"/>
      <c r="Y136" s="129"/>
      <c r="Z136" s="129"/>
      <c r="AA136" s="129"/>
      <c r="AB136" s="129"/>
      <c r="AC136" s="129"/>
      <c r="AD136" s="129"/>
      <c r="AE136" s="129"/>
      <c r="AF136" s="129"/>
      <c r="AG136" s="129"/>
      <c r="AH136" s="129"/>
    </row>
    <row r="137" spans="16:34" ht="14.25">
      <c r="P137" s="129"/>
      <c r="Q137" s="132"/>
      <c r="R137" s="129"/>
      <c r="S137" s="132"/>
      <c r="T137" s="129"/>
      <c r="U137" s="133"/>
      <c r="V137" s="129"/>
      <c r="W137" s="129"/>
      <c r="X137" s="129"/>
      <c r="Y137" s="129"/>
      <c r="Z137" s="129"/>
      <c r="AA137" s="129"/>
      <c r="AB137" s="129"/>
      <c r="AC137" s="129"/>
      <c r="AD137" s="129"/>
      <c r="AE137" s="129"/>
      <c r="AF137" s="129"/>
      <c r="AG137" s="129"/>
      <c r="AH137" s="129"/>
    </row>
    <row r="138" spans="16:34" ht="14.25">
      <c r="P138" s="129"/>
      <c r="Q138" s="129"/>
      <c r="R138" s="129"/>
      <c r="S138" s="132"/>
      <c r="T138" s="129"/>
      <c r="U138" s="133"/>
      <c r="V138" s="129"/>
      <c r="W138" s="129"/>
      <c r="X138" s="129"/>
      <c r="Y138" s="129"/>
      <c r="Z138" s="129"/>
      <c r="AA138" s="129"/>
      <c r="AB138" s="129"/>
      <c r="AC138" s="129"/>
      <c r="AD138" s="129"/>
      <c r="AE138" s="129"/>
      <c r="AF138" s="129"/>
      <c r="AG138" s="129"/>
      <c r="AH138" s="129"/>
    </row>
    <row r="139" spans="16:34" ht="14.25">
      <c r="P139" s="129"/>
      <c r="Q139" s="132"/>
      <c r="R139" s="129"/>
      <c r="S139" s="132"/>
      <c r="T139" s="129"/>
      <c r="U139" s="133"/>
      <c r="V139" s="129"/>
      <c r="W139" s="129"/>
      <c r="X139" s="129"/>
      <c r="Y139" s="129"/>
      <c r="Z139" s="129"/>
      <c r="AA139" s="129"/>
      <c r="AB139" s="129"/>
      <c r="AC139" s="129"/>
      <c r="AD139" s="129"/>
      <c r="AE139" s="129"/>
      <c r="AF139" s="129"/>
      <c r="AG139" s="129"/>
      <c r="AH139" s="129"/>
    </row>
    <row r="140" spans="16:34" ht="14.25">
      <c r="P140" s="129"/>
      <c r="Q140" s="129"/>
      <c r="R140" s="129"/>
      <c r="S140" s="129"/>
      <c r="T140" s="129"/>
      <c r="U140" s="129"/>
      <c r="V140" s="129"/>
      <c r="W140" s="129"/>
      <c r="X140" s="129"/>
      <c r="Y140" s="129"/>
      <c r="Z140" s="129"/>
      <c r="AA140" s="129"/>
      <c r="AB140" s="129"/>
      <c r="AC140" s="129"/>
      <c r="AD140" s="129"/>
      <c r="AE140" s="129"/>
      <c r="AF140" s="129"/>
      <c r="AG140" s="129"/>
      <c r="AH140" s="129"/>
    </row>
    <row r="141" spans="16:34" ht="14.25">
      <c r="P141" s="129"/>
      <c r="Q141" s="129"/>
      <c r="R141" s="129"/>
      <c r="S141" s="129"/>
      <c r="T141" s="129"/>
      <c r="U141" s="129"/>
      <c r="V141" s="129"/>
      <c r="W141" s="129"/>
      <c r="X141" s="129"/>
      <c r="Y141" s="129"/>
      <c r="Z141" s="129"/>
      <c r="AA141" s="129"/>
      <c r="AB141" s="129"/>
      <c r="AC141" s="129"/>
      <c r="AD141" s="129"/>
      <c r="AE141" s="129"/>
      <c r="AF141" s="129"/>
      <c r="AG141" s="129"/>
      <c r="AH141" s="129"/>
    </row>
    <row r="142" spans="16:34" ht="14.25">
      <c r="P142" s="129"/>
      <c r="Q142" s="129"/>
      <c r="R142" s="129"/>
      <c r="S142" s="129"/>
      <c r="T142" s="129"/>
      <c r="U142" s="129"/>
      <c r="V142" s="129"/>
      <c r="W142" s="129"/>
      <c r="X142" s="129"/>
      <c r="Y142" s="129"/>
      <c r="Z142" s="129"/>
      <c r="AA142" s="129"/>
      <c r="AB142" s="129"/>
      <c r="AC142" s="129"/>
      <c r="AD142" s="129"/>
      <c r="AE142" s="129"/>
      <c r="AF142" s="129"/>
      <c r="AG142" s="129"/>
      <c r="AH142" s="129"/>
    </row>
    <row r="143" spans="16:34" ht="14.25">
      <c r="P143" s="129"/>
      <c r="Q143" s="129"/>
      <c r="R143" s="129"/>
      <c r="S143" s="129"/>
      <c r="T143" s="129"/>
      <c r="U143" s="129"/>
      <c r="V143" s="129"/>
      <c r="W143" s="129"/>
      <c r="X143" s="129"/>
      <c r="Y143" s="129"/>
      <c r="Z143" s="129"/>
      <c r="AA143" s="129"/>
      <c r="AB143" s="129"/>
      <c r="AC143" s="129"/>
      <c r="AD143" s="129"/>
      <c r="AE143" s="129"/>
      <c r="AF143" s="129"/>
      <c r="AG143" s="129"/>
      <c r="AH143" s="129"/>
    </row>
    <row r="144" spans="16:34" ht="14.25">
      <c r="P144" s="129"/>
      <c r="Q144" s="129"/>
      <c r="R144" s="129"/>
      <c r="S144" s="129"/>
      <c r="T144" s="129"/>
      <c r="U144" s="129"/>
      <c r="V144" s="129"/>
      <c r="W144" s="129"/>
      <c r="X144" s="129"/>
      <c r="Y144" s="129"/>
      <c r="Z144" s="129"/>
      <c r="AA144" s="129"/>
      <c r="AB144" s="129"/>
      <c r="AC144" s="129"/>
      <c r="AD144" s="129"/>
      <c r="AE144" s="129"/>
      <c r="AF144" s="129"/>
      <c r="AG144" s="129"/>
      <c r="AH144" s="129"/>
    </row>
    <row r="145" spans="16:34" ht="14.25">
      <c r="P145" s="129"/>
      <c r="Q145" s="129"/>
      <c r="R145" s="129"/>
      <c r="S145" s="129"/>
      <c r="T145" s="129"/>
      <c r="U145" s="129"/>
      <c r="V145" s="129"/>
      <c r="W145" s="129"/>
      <c r="X145" s="129"/>
      <c r="Y145" s="129"/>
      <c r="Z145" s="129"/>
      <c r="AA145" s="129"/>
      <c r="AB145" s="129"/>
      <c r="AC145" s="129"/>
      <c r="AD145" s="129"/>
      <c r="AE145" s="129"/>
      <c r="AF145" s="129"/>
      <c r="AG145" s="129"/>
      <c r="AH145" s="129"/>
    </row>
    <row r="146" spans="16:34" ht="14.25">
      <c r="P146" s="129"/>
      <c r="Q146" s="129"/>
      <c r="R146" s="129"/>
      <c r="S146" s="129"/>
      <c r="T146" s="129"/>
      <c r="U146" s="129"/>
      <c r="V146" s="129"/>
      <c r="W146" s="129"/>
      <c r="X146" s="129"/>
      <c r="Y146" s="129"/>
      <c r="Z146" s="129"/>
      <c r="AA146" s="129"/>
      <c r="AB146" s="129"/>
      <c r="AC146" s="129"/>
      <c r="AD146" s="129"/>
      <c r="AE146" s="129"/>
      <c r="AF146" s="129"/>
      <c r="AG146" s="129"/>
      <c r="AH146" s="129"/>
    </row>
    <row r="147" spans="16:29" ht="14.25">
      <c r="P147" s="129"/>
      <c r="Q147" s="129"/>
      <c r="R147" s="129"/>
      <c r="S147" s="129"/>
      <c r="T147" s="129"/>
      <c r="U147" s="129"/>
      <c r="V147" s="129"/>
      <c r="W147" s="129"/>
      <c r="X147" s="129"/>
      <c r="Y147" s="129"/>
      <c r="Z147" s="129"/>
      <c r="AA147" s="129"/>
      <c r="AB147" s="129"/>
      <c r="AC147" s="129"/>
    </row>
    <row r="148" spans="16:29" ht="14.25">
      <c r="P148" s="129"/>
      <c r="Q148" s="129"/>
      <c r="R148" s="129"/>
      <c r="S148" s="129"/>
      <c r="T148" s="129"/>
      <c r="U148" s="129"/>
      <c r="V148" s="129"/>
      <c r="W148" s="129"/>
      <c r="X148" s="129"/>
      <c r="Y148" s="129"/>
      <c r="Z148" s="129"/>
      <c r="AA148" s="129"/>
      <c r="AB148" s="129"/>
      <c r="AC148" s="129"/>
    </row>
    <row r="149" spans="16:28" ht="14.25">
      <c r="P149" s="129"/>
      <c r="Q149" s="129"/>
      <c r="R149" s="129"/>
      <c r="S149" s="129"/>
      <c r="T149" s="129"/>
      <c r="U149" s="129"/>
      <c r="V149" s="129"/>
      <c r="W149" s="129"/>
      <c r="X149" s="129"/>
      <c r="Y149" s="129"/>
      <c r="Z149" s="129"/>
      <c r="AA149" s="129"/>
      <c r="AB149" s="129"/>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I54"/>
  <sheetViews>
    <sheetView zoomScaleSheetLayoutView="100" zoomScalePageLayoutView="0" workbookViewId="0" topLeftCell="A34">
      <selection activeCell="D34" sqref="D34"/>
    </sheetView>
  </sheetViews>
  <sheetFormatPr defaultColWidth="11.00390625" defaultRowHeight="14.25"/>
  <cols>
    <col min="1" max="7" width="11.00390625" style="21" customWidth="1"/>
    <col min="8" max="8" width="1.00390625" style="21" customWidth="1"/>
    <col min="9" max="17" width="11.00390625" style="21" customWidth="1"/>
    <col min="18" max="18" width="11.00390625" style="67" customWidth="1"/>
    <col min="19" max="19" width="6.875" style="67" bestFit="1" customWidth="1"/>
    <col min="20" max="31" width="11.00390625" style="67" customWidth="1"/>
    <col min="32" max="16384" width="11.00390625" style="21" customWidth="1"/>
  </cols>
  <sheetData>
    <row r="3" spans="18:33" ht="14.25">
      <c r="R3" s="182"/>
      <c r="S3" s="182"/>
      <c r="T3" s="182" t="s">
        <v>32</v>
      </c>
      <c r="U3" s="182"/>
      <c r="V3" s="182"/>
      <c r="W3" s="182"/>
      <c r="X3" s="182"/>
      <c r="Y3" s="182"/>
      <c r="Z3" s="182"/>
      <c r="AA3" s="182"/>
      <c r="AB3" s="182"/>
      <c r="AC3" s="182"/>
      <c r="AD3" s="182"/>
      <c r="AE3" s="182"/>
      <c r="AF3" s="182"/>
      <c r="AG3" s="182"/>
    </row>
    <row r="4" spans="18:33" ht="14.25">
      <c r="R4" s="182"/>
      <c r="S4" s="182"/>
      <c r="T4" s="182" t="s">
        <v>19</v>
      </c>
      <c r="U4" s="182" t="s">
        <v>20</v>
      </c>
      <c r="V4" s="182" t="s">
        <v>21</v>
      </c>
      <c r="W4" s="182" t="s">
        <v>22</v>
      </c>
      <c r="X4" s="182" t="s">
        <v>23</v>
      </c>
      <c r="Y4" s="182" t="s">
        <v>24</v>
      </c>
      <c r="Z4" s="182" t="s">
        <v>25</v>
      </c>
      <c r="AA4" s="182" t="s">
        <v>26</v>
      </c>
      <c r="AB4" s="182" t="s">
        <v>27</v>
      </c>
      <c r="AC4" s="182" t="s">
        <v>28</v>
      </c>
      <c r="AD4" s="182" t="s">
        <v>29</v>
      </c>
      <c r="AE4" s="182" t="s">
        <v>30</v>
      </c>
      <c r="AF4" s="182"/>
      <c r="AG4" s="182"/>
    </row>
    <row r="5" spans="18:33" ht="14.25">
      <c r="R5" s="182" t="s">
        <v>35</v>
      </c>
      <c r="S5" s="67">
        <v>2011</v>
      </c>
      <c r="T5" s="187">
        <v>295.318</v>
      </c>
      <c r="U5" s="187">
        <v>231.181</v>
      </c>
      <c r="V5" s="187">
        <v>207.209</v>
      </c>
      <c r="W5" s="187">
        <v>158.986</v>
      </c>
      <c r="X5" s="187">
        <v>263.83</v>
      </c>
      <c r="Y5" s="187">
        <v>285.876</v>
      </c>
      <c r="Z5" s="187">
        <v>180.834</v>
      </c>
      <c r="AA5" s="187">
        <v>339.669</v>
      </c>
      <c r="AB5" s="187">
        <v>538.852</v>
      </c>
      <c r="AC5" s="187">
        <v>446.534</v>
      </c>
      <c r="AD5" s="187">
        <v>602.988</v>
      </c>
      <c r="AE5" s="187">
        <v>245.66729999999998</v>
      </c>
      <c r="AF5" s="182"/>
      <c r="AG5" s="182"/>
    </row>
    <row r="6" spans="18:33" ht="14.25">
      <c r="R6" s="182" t="s">
        <v>35</v>
      </c>
      <c r="S6" s="67">
        <v>2012</v>
      </c>
      <c r="T6" s="3">
        <v>224.283</v>
      </c>
      <c r="U6" s="187">
        <v>166.036</v>
      </c>
      <c r="V6" s="187">
        <v>191.967</v>
      </c>
      <c r="W6" s="2">
        <v>230.377</v>
      </c>
      <c r="X6" s="187">
        <v>262.098</v>
      </c>
      <c r="Y6" s="2">
        <v>190.628</v>
      </c>
      <c r="Z6" s="2">
        <v>254.364</v>
      </c>
      <c r="AA6" s="187">
        <v>446.515</v>
      </c>
      <c r="AB6" s="2">
        <v>512.377</v>
      </c>
      <c r="AC6" s="2">
        <v>653.755</v>
      </c>
      <c r="AD6" s="187">
        <v>574.465</v>
      </c>
      <c r="AE6" s="2">
        <v>294.581</v>
      </c>
      <c r="AF6" s="182"/>
      <c r="AG6" s="182"/>
    </row>
    <row r="7" spans="18:35" ht="14.25">
      <c r="R7" s="182" t="s">
        <v>35</v>
      </c>
      <c r="S7" s="67">
        <v>2013</v>
      </c>
      <c r="T7" s="2">
        <v>227.987</v>
      </c>
      <c r="U7" s="2">
        <v>128.196</v>
      </c>
      <c r="V7" s="2">
        <v>249.632</v>
      </c>
      <c r="W7" s="2">
        <v>152.334</v>
      </c>
      <c r="X7" s="2">
        <v>276.219</v>
      </c>
      <c r="Y7" s="2">
        <v>250.996</v>
      </c>
      <c r="Z7" s="2">
        <v>183.775</v>
      </c>
      <c r="AA7" s="2">
        <v>363.842</v>
      </c>
      <c r="AB7" s="2">
        <v>280.062</v>
      </c>
      <c r="AC7" s="2">
        <v>545.986</v>
      </c>
      <c r="AD7" s="2">
        <v>572.897</v>
      </c>
      <c r="AE7" s="2">
        <v>253.103</v>
      </c>
      <c r="AF7" s="187"/>
      <c r="AG7" s="2"/>
      <c r="AH7" s="2"/>
      <c r="AI7" s="2"/>
    </row>
    <row r="8" spans="18:35" ht="14.25">
      <c r="R8" s="182" t="s">
        <v>35</v>
      </c>
      <c r="S8" s="67">
        <v>2014</v>
      </c>
      <c r="T8" s="2">
        <v>311.929</v>
      </c>
      <c r="U8" s="2">
        <v>201.966</v>
      </c>
      <c r="V8" s="2"/>
      <c r="W8" s="2"/>
      <c r="X8" s="2"/>
      <c r="Y8" s="2"/>
      <c r="Z8" s="2"/>
      <c r="AA8" s="2"/>
      <c r="AB8" s="2"/>
      <c r="AC8" s="2"/>
      <c r="AD8" s="2"/>
      <c r="AE8" s="2"/>
      <c r="AF8" s="187"/>
      <c r="AG8" s="2"/>
      <c r="AH8" s="2"/>
      <c r="AI8" s="2"/>
    </row>
    <row r="9" spans="18:35" ht="14.25">
      <c r="R9" s="182" t="s">
        <v>36</v>
      </c>
      <c r="S9" s="67">
        <v>2011</v>
      </c>
      <c r="T9" s="187">
        <v>976.504</v>
      </c>
      <c r="U9" s="187">
        <v>961.957</v>
      </c>
      <c r="V9" s="187">
        <v>778.01</v>
      </c>
      <c r="W9" s="187">
        <v>662.081</v>
      </c>
      <c r="X9" s="187">
        <v>1063.725</v>
      </c>
      <c r="Y9" s="187">
        <v>1126.84</v>
      </c>
      <c r="Z9" s="187">
        <v>747.43</v>
      </c>
      <c r="AA9" s="187">
        <v>1220.202</v>
      </c>
      <c r="AB9" s="187">
        <v>2111.174</v>
      </c>
      <c r="AC9" s="187">
        <v>1703.088</v>
      </c>
      <c r="AD9" s="187">
        <v>2338.3</v>
      </c>
      <c r="AE9" s="187">
        <v>963.8</v>
      </c>
      <c r="AF9" s="182"/>
      <c r="AG9" s="4"/>
      <c r="AH9" s="4"/>
      <c r="AI9" s="4"/>
    </row>
    <row r="10" spans="18:35" ht="14.25">
      <c r="R10" s="182" t="s">
        <v>36</v>
      </c>
      <c r="S10" s="67">
        <v>2012</v>
      </c>
      <c r="T10" s="3">
        <v>886.848</v>
      </c>
      <c r="U10" s="187">
        <v>658.566</v>
      </c>
      <c r="V10" s="187">
        <v>928.392</v>
      </c>
      <c r="W10" s="2">
        <v>901.949</v>
      </c>
      <c r="X10" s="187">
        <v>1093.278</v>
      </c>
      <c r="Y10" s="2">
        <v>833.709</v>
      </c>
      <c r="Z10" s="2">
        <v>997.716</v>
      </c>
      <c r="AA10" s="187">
        <v>1728.277</v>
      </c>
      <c r="AB10" s="3">
        <v>2029.02</v>
      </c>
      <c r="AC10" s="3">
        <v>2547.774</v>
      </c>
      <c r="AD10" s="187">
        <v>2162.961</v>
      </c>
      <c r="AE10" s="3">
        <v>1158.222</v>
      </c>
      <c r="AF10" s="182"/>
      <c r="AG10" s="1"/>
      <c r="AH10" s="1"/>
      <c r="AI10" s="1"/>
    </row>
    <row r="11" spans="18:34" ht="14.25">
      <c r="R11" s="182" t="s">
        <v>36</v>
      </c>
      <c r="S11" s="67">
        <v>2013</v>
      </c>
      <c r="T11" s="2">
        <v>945.648</v>
      </c>
      <c r="U11" s="2">
        <v>569.099</v>
      </c>
      <c r="V11" s="3">
        <v>1002.128</v>
      </c>
      <c r="W11" s="2">
        <v>616.882</v>
      </c>
      <c r="X11" s="3">
        <v>1143.578</v>
      </c>
      <c r="Y11" s="3">
        <v>1100.867</v>
      </c>
      <c r="Z11" s="3">
        <v>816.334</v>
      </c>
      <c r="AA11" s="3">
        <v>1508.54</v>
      </c>
      <c r="AB11" s="3">
        <v>1186.225</v>
      </c>
      <c r="AC11" s="3">
        <v>2256.536</v>
      </c>
      <c r="AD11" s="3">
        <v>2392.128</v>
      </c>
      <c r="AE11" s="3">
        <v>1039.56</v>
      </c>
      <c r="AF11" s="187"/>
      <c r="AG11" s="182"/>
      <c r="AH11" s="2"/>
    </row>
    <row r="12" spans="18:34" ht="14.25">
      <c r="R12" s="182" t="s">
        <v>36</v>
      </c>
      <c r="S12" s="67">
        <v>2014</v>
      </c>
      <c r="T12" s="2">
        <v>1264.801</v>
      </c>
      <c r="U12" s="2">
        <v>889.257</v>
      </c>
      <c r="V12" s="3"/>
      <c r="W12" s="2"/>
      <c r="X12" s="3"/>
      <c r="Y12" s="3"/>
      <c r="Z12" s="3"/>
      <c r="AA12" s="3"/>
      <c r="AB12" s="3"/>
      <c r="AC12" s="3"/>
      <c r="AD12" s="3"/>
      <c r="AE12" s="3"/>
      <c r="AF12" s="187"/>
      <c r="AG12" s="182"/>
      <c r="AH12" s="4"/>
    </row>
    <row r="13" spans="18:34" ht="14.25">
      <c r="R13" s="182"/>
      <c r="T13" s="182"/>
      <c r="U13" s="182"/>
      <c r="V13" s="182"/>
      <c r="W13" s="182"/>
      <c r="X13" s="183"/>
      <c r="Y13" s="182"/>
      <c r="Z13" s="182"/>
      <c r="AA13" s="182"/>
      <c r="AB13" s="182"/>
      <c r="AC13" s="182"/>
      <c r="AD13" s="182"/>
      <c r="AE13" s="182"/>
      <c r="AF13" s="182"/>
      <c r="AG13" s="182"/>
      <c r="AH13" s="1"/>
    </row>
    <row r="14" spans="18:33" ht="14.25">
      <c r="R14" s="182"/>
      <c r="T14" s="182" t="s">
        <v>33</v>
      </c>
      <c r="U14" s="182"/>
      <c r="V14" s="182"/>
      <c r="W14" s="182"/>
      <c r="X14" s="183"/>
      <c r="Y14" s="182"/>
      <c r="Z14" s="182"/>
      <c r="AA14" s="182"/>
      <c r="AB14" s="182"/>
      <c r="AC14" s="182"/>
      <c r="AD14" s="182"/>
      <c r="AE14" s="182"/>
      <c r="AF14" s="182"/>
      <c r="AG14" s="182"/>
    </row>
    <row r="15" spans="18:33" ht="14.25">
      <c r="R15" s="2"/>
      <c r="T15" s="182" t="s">
        <v>32</v>
      </c>
      <c r="U15" s="182"/>
      <c r="V15" s="182"/>
      <c r="W15" s="182"/>
      <c r="X15" s="182"/>
      <c r="Y15" s="182"/>
      <c r="Z15" s="182"/>
      <c r="AA15" s="182"/>
      <c r="AB15" s="182"/>
      <c r="AC15" s="182"/>
      <c r="AD15" s="182"/>
      <c r="AE15" s="182"/>
      <c r="AF15" s="182"/>
      <c r="AG15" s="182"/>
    </row>
    <row r="16" spans="18:33" ht="14.25">
      <c r="R16" s="2"/>
      <c r="T16" s="182" t="s">
        <v>19</v>
      </c>
      <c r="U16" s="182" t="s">
        <v>20</v>
      </c>
      <c r="V16" s="182" t="s">
        <v>21</v>
      </c>
      <c r="W16" s="182" t="s">
        <v>22</v>
      </c>
      <c r="X16" s="182" t="s">
        <v>23</v>
      </c>
      <c r="Y16" s="182" t="s">
        <v>24</v>
      </c>
      <c r="Z16" s="182" t="s">
        <v>25</v>
      </c>
      <c r="AA16" s="182" t="s">
        <v>26</v>
      </c>
      <c r="AB16" s="182" t="s">
        <v>27</v>
      </c>
      <c r="AC16" s="182" t="s">
        <v>28</v>
      </c>
      <c r="AD16" s="182" t="s">
        <v>29</v>
      </c>
      <c r="AE16" s="182" t="s">
        <v>30</v>
      </c>
      <c r="AF16" s="182"/>
      <c r="AG16" s="182"/>
    </row>
    <row r="17" spans="17:33" s="67" customFormat="1" ht="14.25">
      <c r="Q17" s="2"/>
      <c r="R17" s="2"/>
      <c r="S17" s="67">
        <v>2011</v>
      </c>
      <c r="T17" s="184">
        <v>3.3066186280551815</v>
      </c>
      <c r="U17" s="184">
        <v>4.161055623083212</v>
      </c>
      <c r="V17" s="184">
        <v>3.754711426627222</v>
      </c>
      <c r="W17" s="184">
        <v>4.16439812310518</v>
      </c>
      <c r="X17" s="184">
        <v>4.031857635598681</v>
      </c>
      <c r="Y17" s="184">
        <v>3.9417089927101263</v>
      </c>
      <c r="Z17" s="184">
        <v>4.133238218476613</v>
      </c>
      <c r="AA17" s="184">
        <v>3.5923266474126283</v>
      </c>
      <c r="AB17" s="184">
        <v>3.9179106693489123</v>
      </c>
      <c r="AC17" s="184">
        <v>3.8140164018865303</v>
      </c>
      <c r="AD17" s="184">
        <v>3.8778549490205445</v>
      </c>
      <c r="AE17" s="184">
        <v>3.9231920568997176</v>
      </c>
      <c r="AF17" s="182"/>
      <c r="AG17" s="183"/>
    </row>
    <row r="18" spans="17:33" ht="14.25">
      <c r="Q18" s="2"/>
      <c r="R18" s="4"/>
      <c r="S18" s="67">
        <v>2012</v>
      </c>
      <c r="T18" s="4">
        <v>3.954147215794331</v>
      </c>
      <c r="U18" s="184">
        <v>3.966404876050977</v>
      </c>
      <c r="V18" s="184">
        <v>4.836206222944568</v>
      </c>
      <c r="W18" s="4">
        <v>3.9151000316871905</v>
      </c>
      <c r="X18" s="184">
        <v>4.171256552892429</v>
      </c>
      <c r="Y18" s="4">
        <v>4.373486581194788</v>
      </c>
      <c r="Z18" s="4">
        <v>3.9223946784922394</v>
      </c>
      <c r="AA18" s="184">
        <v>3.8705911335565437</v>
      </c>
      <c r="AB18" s="4">
        <v>3.960013817950455</v>
      </c>
      <c r="AC18" s="4">
        <v>3.897138836414253</v>
      </c>
      <c r="AD18" s="184">
        <v>3.7651745537151955</v>
      </c>
      <c r="AE18" s="4">
        <v>3.9317607041866243</v>
      </c>
      <c r="AF18" s="182"/>
      <c r="AG18" s="182"/>
    </row>
    <row r="19" spans="17:33" ht="14.25">
      <c r="Q19" s="4"/>
      <c r="R19" s="1"/>
      <c r="S19" s="67">
        <v>2013</v>
      </c>
      <c r="T19" s="4">
        <v>4.147815445617513</v>
      </c>
      <c r="U19" s="4">
        <v>4.439288277325346</v>
      </c>
      <c r="V19" s="4">
        <v>4.014421228047686</v>
      </c>
      <c r="W19" s="4">
        <v>4.049535888245566</v>
      </c>
      <c r="X19" s="4">
        <v>4.140113460696042</v>
      </c>
      <c r="Y19" s="4">
        <v>4.385994199110742</v>
      </c>
      <c r="Z19" s="4">
        <v>4.442029655829138</v>
      </c>
      <c r="AA19" s="4">
        <v>4.146140357627762</v>
      </c>
      <c r="AB19" s="4">
        <v>4.235579978718998</v>
      </c>
      <c r="AC19" s="4">
        <v>4.132955790075203</v>
      </c>
      <c r="AD19" s="4">
        <v>4.175494024231232</v>
      </c>
      <c r="AE19" s="4">
        <v>4.107260680434448</v>
      </c>
      <c r="AF19" s="183"/>
      <c r="AG19" s="182"/>
    </row>
    <row r="20" spans="17:32" ht="14.25">
      <c r="Q20" s="1"/>
      <c r="R20" s="182"/>
      <c r="S20" s="67">
        <v>2014</v>
      </c>
      <c r="T20" s="4">
        <v>4.054772079543742</v>
      </c>
      <c r="U20" s="4">
        <v>4.403003475832565</v>
      </c>
      <c r="V20" s="4"/>
      <c r="W20" s="4"/>
      <c r="X20" s="4"/>
      <c r="Y20" s="4"/>
      <c r="Z20" s="4"/>
      <c r="AA20" s="4"/>
      <c r="AB20" s="4"/>
      <c r="AC20" s="4"/>
      <c r="AD20" s="4"/>
      <c r="AE20" s="4"/>
      <c r="AF20" s="183"/>
    </row>
    <row r="21" spans="18:31" ht="14.25">
      <c r="R21" s="182"/>
      <c r="T21" s="184"/>
      <c r="U21" s="184"/>
      <c r="V21" s="184"/>
      <c r="W21" s="184"/>
      <c r="X21" s="184"/>
      <c r="Y21" s="184"/>
      <c r="Z21" s="184"/>
      <c r="AA21" s="184"/>
      <c r="AB21" s="184"/>
      <c r="AC21" s="184"/>
      <c r="AD21" s="184"/>
      <c r="AE21" s="184"/>
    </row>
    <row r="22" spans="18:31" ht="14.25">
      <c r="R22" s="182"/>
      <c r="T22" s="182" t="s">
        <v>34</v>
      </c>
      <c r="U22" s="184"/>
      <c r="V22" s="184"/>
      <c r="W22" s="184"/>
      <c r="X22" s="184"/>
      <c r="Y22" s="184"/>
      <c r="Z22" s="184"/>
      <c r="AA22" s="184"/>
      <c r="AB22" s="184"/>
      <c r="AC22" s="184"/>
      <c r="AD22" s="184"/>
      <c r="AE22" s="184"/>
    </row>
    <row r="23" spans="18:32" ht="14.25">
      <c r="R23" s="182"/>
      <c r="T23" s="182" t="s">
        <v>32</v>
      </c>
      <c r="U23" s="182"/>
      <c r="V23" s="182"/>
      <c r="W23" s="182"/>
      <c r="X23" s="182"/>
      <c r="Y23" s="182"/>
      <c r="Z23" s="182"/>
      <c r="AA23" s="182"/>
      <c r="AB23" s="182"/>
      <c r="AC23" s="182"/>
      <c r="AD23" s="182"/>
      <c r="AE23" s="182"/>
      <c r="AF23" s="182"/>
    </row>
    <row r="24" spans="18:33" ht="14.25">
      <c r="R24" s="182"/>
      <c r="T24" s="182" t="s">
        <v>19</v>
      </c>
      <c r="U24" s="182" t="s">
        <v>20</v>
      </c>
      <c r="V24" s="182" t="s">
        <v>21</v>
      </c>
      <c r="W24" s="182" t="s">
        <v>22</v>
      </c>
      <c r="X24" s="182" t="s">
        <v>23</v>
      </c>
      <c r="Y24" s="182" t="s">
        <v>24</v>
      </c>
      <c r="Z24" s="182" t="s">
        <v>25</v>
      </c>
      <c r="AA24" s="182" t="s">
        <v>26</v>
      </c>
      <c r="AB24" s="182" t="s">
        <v>27</v>
      </c>
      <c r="AC24" s="182" t="s">
        <v>28</v>
      </c>
      <c r="AD24" s="182" t="s">
        <v>29</v>
      </c>
      <c r="AE24" s="182" t="s">
        <v>30</v>
      </c>
      <c r="AF24" s="182"/>
      <c r="AG24" s="182"/>
    </row>
    <row r="25" spans="18:33" ht="14.25">
      <c r="R25" s="182"/>
      <c r="S25" s="67">
        <v>2011</v>
      </c>
      <c r="T25" s="185">
        <v>1618.391421315328</v>
      </c>
      <c r="U25" s="185">
        <v>1979.372549344453</v>
      </c>
      <c r="V25" s="185">
        <v>1800.947335781747</v>
      </c>
      <c r="W25" s="185">
        <v>1962.7641233819331</v>
      </c>
      <c r="X25" s="185">
        <v>1885.8207718985711</v>
      </c>
      <c r="Y25" s="185">
        <v>1850.2776182680605</v>
      </c>
      <c r="Z25" s="185">
        <v>1913.4413008615634</v>
      </c>
      <c r="AA25" s="185">
        <v>1676.862155745741</v>
      </c>
      <c r="AB25" s="185">
        <v>1895.0542116573754</v>
      </c>
      <c r="AC25" s="185">
        <v>1951.784753501413</v>
      </c>
      <c r="AD25" s="185">
        <v>1971.6565702800056</v>
      </c>
      <c r="AE25" s="185">
        <v>2028.957236066827</v>
      </c>
      <c r="AF25" s="182"/>
      <c r="AG25" s="182"/>
    </row>
    <row r="26" spans="18:33" ht="14.25">
      <c r="R26" s="182"/>
      <c r="S26" s="67">
        <v>2012</v>
      </c>
      <c r="T26" s="185">
        <v>1982.37216516633</v>
      </c>
      <c r="U26" s="185">
        <v>1909.784283769785</v>
      </c>
      <c r="V26" s="185">
        <v>2347.4945006172934</v>
      </c>
      <c r="W26" s="185">
        <v>1902.7386153999746</v>
      </c>
      <c r="X26" s="185">
        <v>2073.4899198772973</v>
      </c>
      <c r="Y26" s="1">
        <v>2211.3660200495206</v>
      </c>
      <c r="Z26" s="1">
        <v>1929.5436141906873</v>
      </c>
      <c r="AA26" s="185">
        <v>1861.715629329362</v>
      </c>
      <c r="AB26" s="1">
        <v>1880.8877631119276</v>
      </c>
      <c r="AC26" s="1">
        <v>1852.5439172778792</v>
      </c>
      <c r="AD26" s="185">
        <v>1809.4299352789114</v>
      </c>
      <c r="AE26" s="1">
        <v>1875.960984788564</v>
      </c>
      <c r="AF26" s="182"/>
      <c r="AG26" s="182"/>
    </row>
    <row r="27" spans="18:33" ht="14.25">
      <c r="R27" s="182"/>
      <c r="S27" s="67">
        <v>2013</v>
      </c>
      <c r="T27" s="1">
        <v>1960.54792668003</v>
      </c>
      <c r="U27" s="1">
        <v>2096.853424911854</v>
      </c>
      <c r="V27" s="1">
        <v>1896.7337418279708</v>
      </c>
      <c r="W27" s="1">
        <v>1911.9478742762612</v>
      </c>
      <c r="X27" s="1">
        <v>1985.5156134806075</v>
      </c>
      <c r="Y27" s="1">
        <v>2205.672622790801</v>
      </c>
      <c r="Z27" s="1">
        <v>2243.047295007482</v>
      </c>
      <c r="AA27" s="1">
        <v>2125.2700859164147</v>
      </c>
      <c r="AB27" s="1">
        <v>2137.1465898622446</v>
      </c>
      <c r="AC27" s="1">
        <v>2069.8255892275624</v>
      </c>
      <c r="AD27" s="1">
        <v>2168.125272082067</v>
      </c>
      <c r="AE27" s="1">
        <v>2174.5891672560183</v>
      </c>
      <c r="AF27" s="182"/>
      <c r="AG27" s="182"/>
    </row>
    <row r="28" spans="18:33" ht="14.25">
      <c r="R28" s="182"/>
      <c r="S28" s="67">
        <v>2014</v>
      </c>
      <c r="T28" s="1">
        <v>2177.5342498773757</v>
      </c>
      <c r="U28" s="1">
        <v>2441.0691570363324</v>
      </c>
      <c r="V28" s="1"/>
      <c r="W28" s="1"/>
      <c r="X28" s="1"/>
      <c r="Y28" s="1"/>
      <c r="Z28" s="1"/>
      <c r="AA28" s="1"/>
      <c r="AB28" s="1"/>
      <c r="AC28" s="1"/>
      <c r="AD28" s="1"/>
      <c r="AE28" s="1"/>
      <c r="AF28" s="182"/>
      <c r="AG28" s="182"/>
    </row>
    <row r="29" spans="18:33" ht="14.25">
      <c r="R29" s="182"/>
      <c r="S29" s="182"/>
      <c r="T29" s="182"/>
      <c r="U29" s="182"/>
      <c r="V29" s="182"/>
      <c r="W29" s="182"/>
      <c r="X29" s="184"/>
      <c r="Y29" s="183"/>
      <c r="Z29" s="182"/>
      <c r="AA29" s="182"/>
      <c r="AB29" s="182"/>
      <c r="AC29" s="182"/>
      <c r="AD29" s="182"/>
      <c r="AE29" s="182"/>
      <c r="AF29" s="182"/>
      <c r="AG29" s="182"/>
    </row>
    <row r="30" spans="18:33" ht="14.25">
      <c r="R30" s="182"/>
      <c r="S30" s="182"/>
      <c r="T30" s="182"/>
      <c r="U30" s="182"/>
      <c r="V30" s="182"/>
      <c r="W30" s="182"/>
      <c r="X30" s="185"/>
      <c r="Y30" s="183"/>
      <c r="Z30" s="182"/>
      <c r="AA30" s="182"/>
      <c r="AB30" s="182"/>
      <c r="AC30" s="184"/>
      <c r="AD30" s="182"/>
      <c r="AE30" s="182"/>
      <c r="AF30" s="182"/>
      <c r="AG30" s="182"/>
    </row>
    <row r="31" spans="18:33" ht="14.25">
      <c r="R31" s="182"/>
      <c r="S31" s="182"/>
      <c r="T31" s="182"/>
      <c r="U31" s="182"/>
      <c r="V31" s="182"/>
      <c r="W31" s="182"/>
      <c r="X31" s="182"/>
      <c r="Y31" s="184"/>
      <c r="Z31" s="182"/>
      <c r="AA31" s="182"/>
      <c r="AB31" s="182"/>
      <c r="AC31" s="185"/>
      <c r="AD31" s="182"/>
      <c r="AE31" s="182"/>
      <c r="AF31" s="182"/>
      <c r="AG31" s="182"/>
    </row>
    <row r="32" spans="18:32" ht="14.25">
      <c r="R32" s="182"/>
      <c r="S32" s="182"/>
      <c r="T32" s="182"/>
      <c r="U32" s="182"/>
      <c r="V32" s="182"/>
      <c r="W32" s="182"/>
      <c r="X32" s="182"/>
      <c r="Y32" s="186"/>
      <c r="Z32" s="182"/>
      <c r="AA32" s="182"/>
      <c r="AB32" s="182"/>
      <c r="AC32" s="182"/>
      <c r="AD32" s="182"/>
      <c r="AE32" s="182"/>
      <c r="AF32" s="182"/>
    </row>
    <row r="33" spans="18:32" ht="14.25">
      <c r="R33" s="182"/>
      <c r="S33" s="182"/>
      <c r="T33" s="182"/>
      <c r="U33" s="182"/>
      <c r="V33" s="182"/>
      <c r="W33" s="182"/>
      <c r="X33" s="182"/>
      <c r="Y33" s="182"/>
      <c r="Z33" s="182"/>
      <c r="AA33" s="182"/>
      <c r="AB33" s="182"/>
      <c r="AC33" s="182"/>
      <c r="AD33" s="182"/>
      <c r="AE33" s="182"/>
      <c r="AF33" s="182"/>
    </row>
    <row r="34" spans="19:33" s="67" customFormat="1" ht="14.25">
      <c r="S34" s="188"/>
      <c r="T34" s="189"/>
      <c r="U34" s="189"/>
      <c r="V34" s="189"/>
      <c r="W34" s="188"/>
      <c r="X34" s="188"/>
      <c r="Y34" s="188"/>
      <c r="Z34" s="188"/>
      <c r="AA34" s="188"/>
      <c r="AB34" s="188"/>
      <c r="AC34" s="188"/>
      <c r="AD34" s="188"/>
      <c r="AE34" s="188"/>
      <c r="AF34" s="188"/>
      <c r="AG34" s="2"/>
    </row>
    <row r="35" spans="19:32" ht="14.25">
      <c r="S35" s="129"/>
      <c r="T35" s="129"/>
      <c r="U35" s="129"/>
      <c r="V35" s="129"/>
      <c r="W35" s="129"/>
      <c r="X35" s="129"/>
      <c r="Y35" s="129"/>
      <c r="Z35" s="129"/>
      <c r="AA35" s="129"/>
      <c r="AB35" s="129"/>
      <c r="AC35" s="129"/>
      <c r="AD35" s="129"/>
      <c r="AE35" s="129"/>
      <c r="AF35" s="129"/>
    </row>
    <row r="36" spans="19:32" ht="14.25">
      <c r="S36" s="129"/>
      <c r="T36" s="131"/>
      <c r="U36" s="131"/>
      <c r="V36" s="131"/>
      <c r="W36" s="131"/>
      <c r="X36" s="131"/>
      <c r="Y36" s="129"/>
      <c r="Z36" s="129"/>
      <c r="AA36" s="129"/>
      <c r="AB36" s="129"/>
      <c r="AC36" s="129"/>
      <c r="AD36" s="129"/>
      <c r="AE36" s="129"/>
      <c r="AF36" s="129"/>
    </row>
    <row r="37" spans="19:32" ht="14.25">
      <c r="S37" s="129"/>
      <c r="T37" s="131"/>
      <c r="U37" s="131"/>
      <c r="V37" s="131"/>
      <c r="W37" s="131"/>
      <c r="X37" s="131"/>
      <c r="Y37" s="129"/>
      <c r="Z37" s="129"/>
      <c r="AA37" s="129"/>
      <c r="AB37" s="129"/>
      <c r="AC37" s="129"/>
      <c r="AD37" s="129"/>
      <c r="AE37" s="129"/>
      <c r="AF37" s="130"/>
    </row>
    <row r="38" spans="19:32" ht="14.25">
      <c r="S38" s="129"/>
      <c r="T38" s="131"/>
      <c r="U38" s="131"/>
      <c r="V38" s="131"/>
      <c r="W38" s="131"/>
      <c r="X38" s="131"/>
      <c r="Y38" s="129"/>
      <c r="Z38" s="129"/>
      <c r="AA38" s="129"/>
      <c r="AB38" s="129"/>
      <c r="AC38" s="129"/>
      <c r="AD38" s="129"/>
      <c r="AE38" s="129"/>
      <c r="AF38" s="129"/>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67" customFormat="1" ht="14.25">
      <c r="T51" s="1"/>
      <c r="U51" s="1"/>
      <c r="V51" s="1"/>
      <c r="W51" s="1"/>
      <c r="X51" s="1"/>
      <c r="Y51" s="1"/>
      <c r="Z51" s="1"/>
      <c r="AA51" s="1"/>
      <c r="AB51" s="1"/>
      <c r="AC51" s="1"/>
      <c r="AD51" s="1"/>
      <c r="AE51" s="1"/>
      <c r="AF51" s="21"/>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2014-03-25T15:21:34Z</cp:lastPrinted>
  <dcterms:created xsi:type="dcterms:W3CDTF">2011-03-09T18:53:11Z</dcterms:created>
  <dcterms:modified xsi:type="dcterms:W3CDTF">2019-01-08T12:31:06Z</dcterms:modified>
  <cp:category/>
  <cp:version/>
  <cp:contentType/>
  <cp:contentStatus/>
</cp:coreProperties>
</file>